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.gov\private\L127\hwt0\IMA_WHO\Tasks\"/>
    </mc:Choice>
  </mc:AlternateContent>
  <bookViews>
    <workbookView xWindow="0" yWindow="0" windowWidth="23040" windowHeight="9060" activeTab="1"/>
  </bookViews>
  <sheets>
    <sheet name="Measles cases" sheetId="7" r:id="rId1"/>
    <sheet name="Data cleaning" sheetId="1" r:id="rId2"/>
    <sheet name="Trend analysis " sheetId="9" r:id="rId3"/>
    <sheet name="Triangulation" sheetId="3" r:id="rId4"/>
  </sheets>
  <definedNames>
    <definedName name="_xlnm.Print_Area" localSheetId="2">'Trend analysis '!$A$1:$H$54</definedName>
  </definedNames>
  <calcPr calcId="162913"/>
</workbook>
</file>

<file path=xl/calcChain.xml><?xml version="1.0" encoding="utf-8"?>
<calcChain xmlns="http://schemas.openxmlformats.org/spreadsheetml/2006/main">
  <c r="C22" i="3" l="1"/>
  <c r="B22" i="3"/>
  <c r="C20" i="3"/>
  <c r="D73" i="9"/>
  <c r="E71" i="9"/>
  <c r="E64" i="9"/>
  <c r="E65" i="9"/>
  <c r="E66" i="9"/>
  <c r="E67" i="9"/>
  <c r="E68" i="9"/>
  <c r="E69" i="9"/>
  <c r="E70" i="9"/>
  <c r="E63" i="9"/>
  <c r="G11" i="7"/>
  <c r="G12" i="7"/>
  <c r="G13" i="7"/>
  <c r="G10" i="7"/>
  <c r="F15" i="7"/>
  <c r="F14" i="7"/>
  <c r="F13" i="7"/>
  <c r="F12" i="7"/>
  <c r="F11" i="7"/>
  <c r="F10" i="7"/>
  <c r="F9" i="7"/>
  <c r="D71" i="9"/>
  <c r="C71" i="9"/>
  <c r="C70" i="9"/>
  <c r="D69" i="9"/>
  <c r="C69" i="9"/>
  <c r="C68" i="9"/>
  <c r="D67" i="9"/>
  <c r="C67" i="9"/>
  <c r="C66" i="9"/>
  <c r="D65" i="9"/>
  <c r="C65" i="9"/>
  <c r="D64" i="9"/>
  <c r="C64" i="9"/>
  <c r="D63" i="9"/>
  <c r="C63" i="9"/>
  <c r="J33" i="9"/>
  <c r="K33" i="9"/>
  <c r="L33" i="9"/>
  <c r="M33" i="9"/>
  <c r="N33" i="9"/>
  <c r="O33" i="9"/>
  <c r="P33" i="9"/>
  <c r="J34" i="9"/>
  <c r="P34" i="9"/>
  <c r="J35" i="9"/>
  <c r="K35" i="9"/>
  <c r="L35" i="9"/>
  <c r="M35" i="9"/>
  <c r="N35" i="9"/>
  <c r="O35" i="9"/>
  <c r="P35" i="9"/>
  <c r="J36" i="9"/>
  <c r="K36" i="9"/>
  <c r="L36" i="9"/>
  <c r="M36" i="9"/>
  <c r="N36" i="9"/>
  <c r="O36" i="9"/>
  <c r="P36" i="9"/>
  <c r="J37" i="9"/>
  <c r="K37" i="9"/>
  <c r="L37" i="9"/>
  <c r="M37" i="9"/>
  <c r="N37" i="9"/>
  <c r="O37" i="9"/>
  <c r="J38" i="9"/>
  <c r="K38" i="9"/>
  <c r="L38" i="9"/>
  <c r="M38" i="9"/>
  <c r="N38" i="9"/>
  <c r="O38" i="9"/>
  <c r="P38" i="9"/>
  <c r="J39" i="9"/>
  <c r="K39" i="9"/>
  <c r="L39" i="9"/>
  <c r="M39" i="9"/>
  <c r="N39" i="9"/>
  <c r="O39" i="9"/>
  <c r="P39" i="9"/>
  <c r="K32" i="9"/>
  <c r="L32" i="9"/>
  <c r="M32" i="9"/>
  <c r="N32" i="9"/>
  <c r="O32" i="9"/>
  <c r="J32" i="9"/>
  <c r="H45" i="9" l="1"/>
  <c r="P32" i="9" s="1"/>
  <c r="H50" i="9"/>
  <c r="P37" i="9" s="1"/>
  <c r="H53" i="9"/>
  <c r="C47" i="9"/>
  <c r="C53" i="9"/>
  <c r="B53" i="9"/>
  <c r="H41" i="9"/>
  <c r="G41" i="9"/>
  <c r="F41" i="9"/>
  <c r="E41" i="9"/>
  <c r="D41" i="9"/>
  <c r="C41" i="9"/>
  <c r="K40" i="9" s="1"/>
  <c r="B41" i="9"/>
  <c r="H29" i="9"/>
  <c r="G29" i="9"/>
  <c r="F29" i="9"/>
  <c r="B16" i="9"/>
  <c r="H15" i="9"/>
  <c r="G15" i="9"/>
  <c r="F15" i="9"/>
  <c r="E15" i="9"/>
  <c r="D15" i="9"/>
  <c r="C15" i="9"/>
  <c r="B15" i="9"/>
  <c r="H14" i="9"/>
  <c r="G14" i="9"/>
  <c r="F14" i="9"/>
  <c r="E14" i="9"/>
  <c r="D14" i="9"/>
  <c r="C14" i="9"/>
  <c r="B14" i="9"/>
  <c r="H13" i="9"/>
  <c r="G13" i="9"/>
  <c r="F13" i="9"/>
  <c r="E13" i="9"/>
  <c r="D13" i="9"/>
  <c r="C13" i="9"/>
  <c r="B13" i="9"/>
  <c r="H12" i="9"/>
  <c r="G12" i="9"/>
  <c r="F12" i="9"/>
  <c r="E12" i="9"/>
  <c r="D12" i="9"/>
  <c r="C12" i="9"/>
  <c r="B12" i="9"/>
  <c r="H11" i="9"/>
  <c r="G11" i="9"/>
  <c r="F11" i="9"/>
  <c r="E11" i="9"/>
  <c r="D11" i="9"/>
  <c r="C11" i="9"/>
  <c r="B11" i="9"/>
  <c r="H10" i="9"/>
  <c r="C10" i="9"/>
  <c r="B10" i="9"/>
  <c r="H9" i="9"/>
  <c r="G9" i="9"/>
  <c r="F9" i="9"/>
  <c r="E9" i="9"/>
  <c r="D9" i="9"/>
  <c r="C9" i="9"/>
  <c r="B9" i="9"/>
  <c r="H8" i="9"/>
  <c r="G8" i="9"/>
  <c r="F8" i="9"/>
  <c r="E8" i="9"/>
  <c r="D8" i="9"/>
  <c r="C8" i="9"/>
  <c r="B8" i="9"/>
  <c r="D16" i="7"/>
  <c r="N9" i="1"/>
  <c r="P9" i="1" s="1"/>
  <c r="P12" i="1"/>
  <c r="P16" i="1"/>
  <c r="O19" i="1"/>
  <c r="C9" i="3"/>
  <c r="D9" i="3"/>
  <c r="C10" i="3"/>
  <c r="D10" i="3"/>
  <c r="C11" i="3"/>
  <c r="C12" i="3"/>
  <c r="D12" i="3"/>
  <c r="C13" i="3"/>
  <c r="C14" i="3"/>
  <c r="D14" i="3"/>
  <c r="C15" i="3"/>
  <c r="C16" i="3"/>
  <c r="D16" i="3"/>
  <c r="C8" i="3"/>
  <c r="D8" i="3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P18" i="1" s="1"/>
  <c r="N17" i="1"/>
  <c r="P17" i="1" s="1"/>
  <c r="N16" i="1"/>
  <c r="N15" i="1"/>
  <c r="P15" i="1" s="1"/>
  <c r="N14" i="1"/>
  <c r="P14" i="1" s="1"/>
  <c r="N13" i="1"/>
  <c r="P13" i="1" s="1"/>
  <c r="N12" i="1"/>
  <c r="N11" i="1"/>
  <c r="P11" i="1" s="1"/>
  <c r="N10" i="1"/>
  <c r="P10" i="1" s="1"/>
  <c r="N8" i="1"/>
  <c r="P8" i="1" s="1"/>
  <c r="N7" i="1"/>
  <c r="P7" i="1" s="1"/>
  <c r="N6" i="1"/>
  <c r="P6" i="1" s="1"/>
  <c r="N5" i="1"/>
  <c r="P5" i="1" s="1"/>
  <c r="N4" i="1"/>
  <c r="P4" i="1" s="1"/>
  <c r="C16" i="9" l="1"/>
  <c r="D47" i="9"/>
  <c r="L34" i="9" s="1"/>
  <c r="K34" i="9"/>
  <c r="J40" i="9"/>
  <c r="H16" i="9"/>
  <c r="P40" i="9"/>
  <c r="N19" i="1"/>
  <c r="P19" i="1" s="1"/>
  <c r="D53" i="9" l="1"/>
  <c r="D10" i="9"/>
  <c r="E47" i="9"/>
  <c r="M34" i="9" s="1"/>
  <c r="E53" i="9" l="1"/>
  <c r="F47" i="9"/>
  <c r="N34" i="9" s="1"/>
  <c r="E10" i="9"/>
  <c r="L40" i="9"/>
  <c r="D16" i="9"/>
  <c r="F10" i="9"/>
  <c r="G47" i="9"/>
  <c r="O34" i="9" s="1"/>
  <c r="F53" i="9" l="1"/>
  <c r="E16" i="9"/>
  <c r="M40" i="9"/>
  <c r="G53" i="9"/>
  <c r="G10" i="9"/>
  <c r="G16" i="9" l="1"/>
  <c r="O40" i="9"/>
  <c r="F16" i="9"/>
  <c r="N40" i="9"/>
</calcChain>
</file>

<file path=xl/sharedStrings.xml><?xml version="1.0" encoding="utf-8"?>
<sst xmlns="http://schemas.openxmlformats.org/spreadsheetml/2006/main" count="176" uniqueCount="101">
  <si>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</si>
  <si>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</si>
  <si>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</si>
  <si>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</si>
  <si>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</si>
  <si>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</si>
  <si>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</si>
  <si>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</si>
  <si>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</si>
  <si>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</si>
  <si>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</si>
  <si>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</si>
  <si>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District 1</t>
  </si>
  <si>
    <t>District 2</t>
  </si>
  <si>
    <t>District 3</t>
  </si>
  <si>
    <t>District 4</t>
  </si>
  <si>
    <t>District 5</t>
  </si>
  <si>
    <t>District 6</t>
  </si>
  <si>
    <t>District 7</t>
  </si>
  <si>
    <t>District 8</t>
  </si>
  <si>
    <t>District 9</t>
  </si>
  <si>
    <t>District 10</t>
  </si>
  <si>
    <t>District 11</t>
  </si>
  <si>
    <t>District 12</t>
  </si>
  <si>
    <t>District 13</t>
  </si>
  <si>
    <t>District 14</t>
  </si>
  <si>
    <t>District 15</t>
  </si>
  <si>
    <t>1. Flag all montly values that look suspicious</t>
  </si>
  <si>
    <t>CENTRE</t>
  </si>
  <si>
    <t>EAST</t>
  </si>
  <si>
    <t>FAR NORTH</t>
  </si>
  <si>
    <t>NORTH</t>
  </si>
  <si>
    <t>NORTH WEST</t>
  </si>
  <si>
    <t>WEST</t>
  </si>
  <si>
    <t>SOUTH</t>
  </si>
  <si>
    <t>SOUTH WEST</t>
  </si>
  <si>
    <t>National</t>
  </si>
  <si>
    <t>Doses Penta1</t>
  </si>
  <si>
    <t>Surviving Infants</t>
  </si>
  <si>
    <t>95% Confidende Interval</t>
  </si>
  <si>
    <t>Upper Limit</t>
  </si>
  <si>
    <t>Lower Limit</t>
  </si>
  <si>
    <t>Estimate</t>
  </si>
  <si>
    <t>3. Consider the results of the Coverage Evaluation Survey done in 2015</t>
  </si>
  <si>
    <t>a. What can you say about the reliability of the data for the country as a whole?</t>
  </si>
  <si>
    <t>b. Are there any regions for which survey results how a significant discrepancy?</t>
  </si>
  <si>
    <t>c. Are your findings consistent with the outbreak data below?</t>
  </si>
  <si>
    <t>2017</t>
  </si>
  <si>
    <t>Coverage</t>
  </si>
  <si>
    <t>Grandtown</t>
  </si>
  <si>
    <t>MR1</t>
  </si>
  <si>
    <t>Pop</t>
  </si>
  <si>
    <t>MR1 - doses</t>
  </si>
  <si>
    <t>MR1 Coverage</t>
  </si>
  <si>
    <t>MR1 doses</t>
  </si>
  <si>
    <t>Remo</t>
  </si>
  <si>
    <t>Chello</t>
  </si>
  <si>
    <t>Eastan</t>
  </si>
  <si>
    <t>Alu</t>
  </si>
  <si>
    <t>Nemo</t>
  </si>
  <si>
    <t>Grandtan</t>
  </si>
  <si>
    <t>Westtan</t>
  </si>
  <si>
    <t>2013 DHS</t>
  </si>
  <si>
    <t>2018 YTD</t>
  </si>
  <si>
    <t>Measles, Confirmed cases</t>
  </si>
  <si>
    <t>&lt;1</t>
  </si>
  <si>
    <t>1-4</t>
  </si>
  <si>
    <t>5-9</t>
  </si>
  <si>
    <t>10-14</t>
  </si>
  <si>
    <t>15-19</t>
  </si>
  <si>
    <t>20-29</t>
  </si>
  <si>
    <t>30+</t>
  </si>
  <si>
    <t>Age distribution 2018</t>
  </si>
  <si>
    <t>national</t>
  </si>
  <si>
    <t>Survey 2013</t>
  </si>
  <si>
    <t>MR1 coverage 2011-2017</t>
  </si>
  <si>
    <t>cases by age group</t>
  </si>
  <si>
    <t>cases by cohort</t>
  </si>
  <si>
    <t>2017-2013</t>
  </si>
  <si>
    <t>2012-2008</t>
  </si>
  <si>
    <t>2007-2003</t>
  </si>
  <si>
    <t>born in</t>
  </si>
  <si>
    <t>suceptibles</t>
  </si>
  <si>
    <t>total survival infants</t>
  </si>
  <si>
    <t>unvaccinated</t>
  </si>
  <si>
    <t>2002-1998</t>
  </si>
  <si>
    <t>1997-1988</t>
  </si>
  <si>
    <t>1987-</t>
  </si>
  <si>
    <t>% total population</t>
  </si>
  <si>
    <t>infants in Grandtown</t>
  </si>
  <si>
    <t>Grandtown population estimate</t>
  </si>
  <si>
    <t>Population Vacciland</t>
  </si>
  <si>
    <t>Survaving Infants Vacciland</t>
  </si>
  <si>
    <t>Cohort included in SIA 2011 2006-2010</t>
  </si>
  <si>
    <t>cases in Grandtown more than 300</t>
  </si>
  <si>
    <t>Percent</t>
  </si>
  <si>
    <t>Age group</t>
  </si>
  <si>
    <t># cases by  cohort</t>
  </si>
  <si>
    <t>Year born</t>
  </si>
  <si>
    <t>Measles cases, Vacciland 2018</t>
  </si>
  <si>
    <t>%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</si>
</sst>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"/>
    <numFmt numFmtId="168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sz val="12"/>
      <color rgb="FF545454"/>
      <name val="Arial"/>
      <family val="2"/>
    </font>
    <font>
      <b/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0" fillId="0" borderId="1" xfId="0" applyNumberFormat="1" applyFill="1" applyBorder="1"/>
    <xf numFmtId="0" fontId="3" fillId="0" borderId="0" xfId="0" applyFont="1"/>
    <xf numFmtId="165" fontId="2" fillId="0" borderId="1" xfId="0" applyNumberFormat="1" applyFont="1" applyFill="1" applyBorder="1"/>
    <xf numFmtId="165" fontId="0" fillId="0" borderId="4" xfId="0" applyNumberFormat="1" applyBorder="1"/>
    <xf numFmtId="165" fontId="0" fillId="0" borderId="0" xfId="0" applyNumberFormat="1" applyBorder="1"/>
    <xf numFmtId="165" fontId="0" fillId="0" borderId="5" xfId="0" applyNumberFormat="1" applyBorder="1"/>
    <xf numFmtId="165" fontId="4" fillId="0" borderId="7" xfId="0" applyNumberFormat="1" applyFont="1" applyFill="1" applyBorder="1" applyAlignment="1">
      <alignment horizontal="left"/>
    </xf>
    <xf numFmtId="165" fontId="4" fillId="0" borderId="5" xfId="1" applyNumberFormat="1" applyFont="1" applyFill="1" applyBorder="1"/>
    <xf numFmtId="165" fontId="0" fillId="0" borderId="0" xfId="1" applyNumberFormat="1" applyFont="1" applyBorder="1"/>
    <xf numFmtId="0" fontId="2" fillId="0" borderId="8" xfId="0" applyFont="1" applyBorder="1"/>
    <xf numFmtId="0" fontId="2" fillId="0" borderId="9" xfId="0" applyNumberFormat="1" applyFont="1" applyBorder="1"/>
    <xf numFmtId="0" fontId="2" fillId="0" borderId="10" xfId="0" applyNumberFormat="1" applyFont="1" applyBorder="1"/>
    <xf numFmtId="165" fontId="2" fillId="0" borderId="9" xfId="0" applyNumberFormat="1" applyFont="1" applyBorder="1"/>
    <xf numFmtId="165" fontId="5" fillId="0" borderId="10" xfId="0" applyNumberFormat="1" applyFont="1" applyFill="1" applyBorder="1"/>
    <xf numFmtId="0" fontId="2" fillId="0" borderId="1" xfId="0" applyFont="1" applyBorder="1"/>
    <xf numFmtId="165" fontId="2" fillId="0" borderId="8" xfId="0" applyNumberFormat="1" applyFont="1" applyBorder="1"/>
    <xf numFmtId="165" fontId="2" fillId="0" borderId="10" xfId="0" applyNumberFormat="1" applyFont="1" applyBorder="1"/>
    <xf numFmtId="165" fontId="0" fillId="0" borderId="5" xfId="1" applyNumberFormat="1" applyFont="1" applyBorder="1"/>
    <xf numFmtId="165" fontId="2" fillId="0" borderId="9" xfId="1" applyNumberFormat="1" applyFont="1" applyBorder="1"/>
    <xf numFmtId="165" fontId="2" fillId="0" borderId="10" xfId="1" applyNumberFormat="1" applyFont="1" applyBorder="1"/>
    <xf numFmtId="9" fontId="0" fillId="0" borderId="0" xfId="2" applyFont="1" applyBorder="1"/>
    <xf numFmtId="9" fontId="0" fillId="0" borderId="5" xfId="2" applyFont="1" applyBorder="1"/>
    <xf numFmtId="9" fontId="4" fillId="0" borderId="5" xfId="2" applyFont="1" applyFill="1" applyBorder="1"/>
    <xf numFmtId="9" fontId="2" fillId="0" borderId="9" xfId="2" applyFont="1" applyBorder="1"/>
    <xf numFmtId="9" fontId="5" fillId="0" borderId="10" xfId="2" applyFont="1" applyFill="1" applyBorder="1"/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center"/>
    </xf>
    <xf numFmtId="166" fontId="6" fillId="0" borderId="0" xfId="2" applyNumberFormat="1" applyFont="1" applyFill="1" applyBorder="1"/>
    <xf numFmtId="166" fontId="7" fillId="0" borderId="0" xfId="2" applyNumberFormat="1" applyFont="1" applyFill="1" applyBorder="1"/>
    <xf numFmtId="167" fontId="7" fillId="0" borderId="0" xfId="0" applyNumberFormat="1" applyFont="1" applyFill="1" applyBorder="1"/>
    <xf numFmtId="167" fontId="6" fillId="0" borderId="0" xfId="0" applyNumberFormat="1" applyFont="1" applyFill="1" applyBorder="1"/>
    <xf numFmtId="166" fontId="7" fillId="0" borderId="0" xfId="2" applyNumberFormat="1" applyFont="1" applyFill="1" applyBorder="1" applyAlignment="1">
      <alignment horizontal="right"/>
    </xf>
    <xf numFmtId="0" fontId="0" fillId="0" borderId="11" xfId="0" applyBorder="1"/>
    <xf numFmtId="0" fontId="7" fillId="0" borderId="12" xfId="0" applyFont="1" applyFill="1" applyBorder="1"/>
    <xf numFmtId="0" fontId="7" fillId="0" borderId="6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166" fontId="8" fillId="0" borderId="5" xfId="2" applyNumberFormat="1" applyFont="1" applyFill="1" applyBorder="1" applyAlignment="1">
      <alignment horizontal="right"/>
    </xf>
    <xf numFmtId="166" fontId="7" fillId="0" borderId="9" xfId="2" applyNumberFormat="1" applyFont="1" applyFill="1" applyBorder="1" applyAlignment="1">
      <alignment horizontal="right"/>
    </xf>
    <xf numFmtId="166" fontId="8" fillId="0" borderId="10" xfId="2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center"/>
    </xf>
    <xf numFmtId="166" fontId="6" fillId="0" borderId="1" xfId="2" applyNumberFormat="1" applyFont="1" applyFill="1" applyBorder="1"/>
    <xf numFmtId="166" fontId="8" fillId="0" borderId="7" xfId="2" applyNumberFormat="1" applyFont="1" applyFill="1" applyBorder="1"/>
    <xf numFmtId="166" fontId="10" fillId="0" borderId="0" xfId="2" applyNumberFormat="1" applyFont="1" applyFill="1" applyBorder="1"/>
    <xf numFmtId="0" fontId="11" fillId="0" borderId="0" xfId="0" applyFont="1" applyAlignment="1">
      <alignment horizontal="center"/>
    </xf>
    <xf numFmtId="165" fontId="0" fillId="0" borderId="12" xfId="0" applyNumberFormat="1" applyFill="1" applyBorder="1"/>
    <xf numFmtId="165" fontId="12" fillId="0" borderId="0" xfId="0" applyNumberFormat="1" applyFont="1" applyAlignment="1">
      <alignment horizontal="right"/>
    </xf>
    <xf numFmtId="9" fontId="0" fillId="0" borderId="12" xfId="2" applyFont="1" applyFill="1" applyBorder="1"/>
    <xf numFmtId="9" fontId="2" fillId="0" borderId="12" xfId="2" applyFont="1" applyFill="1" applyBorder="1"/>
    <xf numFmtId="165" fontId="0" fillId="0" borderId="0" xfId="1" applyNumberFormat="1" applyFont="1"/>
    <xf numFmtId="0" fontId="0" fillId="0" borderId="1" xfId="0" applyBorder="1"/>
    <xf numFmtId="0" fontId="0" fillId="0" borderId="1" xfId="0" quotePrefix="1" applyBorder="1"/>
    <xf numFmtId="9" fontId="0" fillId="0" borderId="1" xfId="0" applyNumberFormat="1" applyBorder="1"/>
    <xf numFmtId="9" fontId="0" fillId="0" borderId="0" xfId="0" applyNumberFormat="1"/>
    <xf numFmtId="165" fontId="0" fillId="2" borderId="1" xfId="0" applyNumberFormat="1" applyFill="1" applyBorder="1"/>
    <xf numFmtId="9" fontId="0" fillId="2" borderId="12" xfId="2" applyFont="1" applyFill="1" applyBorder="1"/>
    <xf numFmtId="9" fontId="0" fillId="3" borderId="12" xfId="2" applyFont="1" applyFill="1" applyBorder="1"/>
    <xf numFmtId="9" fontId="0" fillId="4" borderId="12" xfId="2" applyFont="1" applyFill="1" applyBorder="1"/>
    <xf numFmtId="165" fontId="0" fillId="3" borderId="1" xfId="0" applyNumberFormat="1" applyFill="1" applyBorder="1"/>
    <xf numFmtId="165" fontId="2" fillId="3" borderId="1" xfId="0" applyNumberFormat="1" applyFont="1" applyFill="1" applyBorder="1"/>
    <xf numFmtId="165" fontId="0" fillId="4" borderId="1" xfId="0" applyNumberFormat="1" applyFill="1" applyBorder="1"/>
    <xf numFmtId="0" fontId="2" fillId="2" borderId="8" xfId="0" applyFont="1" applyFill="1" applyBorder="1"/>
    <xf numFmtId="0" fontId="2" fillId="5" borderId="1" xfId="0" applyFont="1" applyFill="1" applyBorder="1"/>
    <xf numFmtId="165" fontId="5" fillId="6" borderId="1" xfId="0" applyNumberFormat="1" applyFont="1" applyFill="1" applyBorder="1" applyAlignment="1">
      <alignment horizontal="left"/>
    </xf>
    <xf numFmtId="1" fontId="0" fillId="0" borderId="0" xfId="0" applyNumberFormat="1"/>
    <xf numFmtId="1" fontId="0" fillId="7" borderId="0" xfId="0" applyNumberFormat="1" applyFill="1"/>
    <xf numFmtId="1" fontId="0" fillId="8" borderId="0" xfId="0" applyNumberFormat="1" applyFill="1"/>
    <xf numFmtId="1" fontId="0" fillId="9" borderId="0" xfId="0" applyNumberFormat="1" applyFill="1"/>
    <xf numFmtId="0" fontId="2" fillId="2" borderId="9" xfId="0" applyNumberFormat="1" applyFont="1" applyFill="1" applyBorder="1"/>
    <xf numFmtId="165" fontId="0" fillId="2" borderId="0" xfId="1" applyNumberFormat="1" applyFont="1" applyFill="1"/>
    <xf numFmtId="0" fontId="0" fillId="2" borderId="1" xfId="0" applyFill="1" applyBorder="1"/>
    <xf numFmtId="9" fontId="0" fillId="2" borderId="1" xfId="0" applyNumberFormat="1" applyFill="1" applyBorder="1"/>
    <xf numFmtId="16" fontId="0" fillId="2" borderId="1" xfId="0" quotePrefix="1" applyNumberFormat="1" applyFill="1" applyBorder="1"/>
    <xf numFmtId="0" fontId="0" fillId="2" borderId="1" xfId="0" quotePrefix="1" applyFill="1" applyBorder="1"/>
    <xf numFmtId="0" fontId="0" fillId="2" borderId="0" xfId="0" applyFill="1"/>
    <xf numFmtId="165" fontId="4" fillId="0" borderId="0" xfId="0" applyNumberFormat="1" applyFont="1" applyFill="1" applyBorder="1" applyAlignment="1">
      <alignment horizontal="left"/>
    </xf>
    <xf numFmtId="3" fontId="0" fillId="0" borderId="0" xfId="0" applyNumberFormat="1"/>
    <xf numFmtId="1" fontId="2" fillId="0" borderId="9" xfId="0" applyNumberFormat="1" applyFont="1" applyBorder="1"/>
    <xf numFmtId="3" fontId="2" fillId="0" borderId="9" xfId="0" applyNumberFormat="1" applyFont="1" applyBorder="1"/>
    <xf numFmtId="3" fontId="0" fillId="0" borderId="0" xfId="0" applyNumberFormat="1" applyBorder="1"/>
    <xf numFmtId="3" fontId="0" fillId="0" borderId="0" xfId="1" applyNumberFormat="1" applyFont="1" applyBorder="1"/>
    <xf numFmtId="3" fontId="2" fillId="0" borderId="9" xfId="1" applyNumberFormat="1" applyFont="1" applyBorder="1"/>
    <xf numFmtId="9" fontId="2" fillId="0" borderId="9" xfId="0" applyNumberFormat="1" applyFont="1" applyBorder="1"/>
    <xf numFmtId="9" fontId="0" fillId="0" borderId="0" xfId="2" applyNumberFormat="1" applyFont="1" applyBorder="1"/>
    <xf numFmtId="9" fontId="2" fillId="0" borderId="9" xfId="2" applyNumberFormat="1" applyFont="1" applyBorder="1"/>
    <xf numFmtId="9" fontId="0" fillId="0" borderId="0" xfId="0" applyNumberFormat="1" applyBorder="1"/>
    <xf numFmtId="165" fontId="4" fillId="2" borderId="7" xfId="0" applyNumberFormat="1" applyFont="1" applyFill="1" applyBorder="1" applyAlignment="1">
      <alignment horizontal="left"/>
    </xf>
    <xf numFmtId="166" fontId="8" fillId="2" borderId="7" xfId="2" applyNumberFormat="1" applyFont="1" applyFill="1" applyBorder="1"/>
    <xf numFmtId="165" fontId="2" fillId="2" borderId="1" xfId="0" applyNumberFormat="1" applyFont="1" applyFill="1" applyBorder="1"/>
    <xf numFmtId="168" fontId="0" fillId="0" borderId="0" xfId="0" applyNumberFormat="1"/>
    <xf numFmtId="3" fontId="0" fillId="2" borderId="0" xfId="0" applyNumberFormat="1" applyFill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/>
    <xf numFmtId="0" fontId="0" fillId="10" borderId="1" xfId="0" applyFill="1" applyBorder="1"/>
    <xf numFmtId="0" fontId="0" fillId="11" borderId="1" xfId="0" applyFill="1" applyBorder="1" applyAlignment="1">
      <alignment wrapText="1"/>
    </xf>
    <xf numFmtId="0" fontId="0" fillId="0" borderId="13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6" fontId="7" fillId="2" borderId="0" xfId="2" applyNumberFormat="1" applyFont="1" applyFill="1" applyBorder="1" applyAlignment="1">
      <alignment horizontal="right"/>
    </xf>
    <xf numFmtId="166" fontId="8" fillId="2" borderId="5" xfId="2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2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numFmt numFmtId="13" formatCode="0%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'Measles cases'!$B$4</c:f>
              <c:strCache>
                <c:ptCount val="1"/>
                <c:pt idx="0">
                  <c:v>Measles, Confirmed cases</c:v>
                </c:pt>
              </c:strCache>
            </c:strRef>
          </c:tx>
          <c:invertIfNegative val="0"/>
          <c:cat>
            <c:strRef>
              <c:f>'Measles cases'!$C$3:$J$3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 YTD</c:v>
                </c:pt>
              </c:strCache>
            </c:strRef>
          </c:cat>
          <c:val>
            <c:numRef>
              <c:f>'Measles cases'!$C$4:$J$4</c:f>
              <c:numCache>
                <c:formatCode>_-* #,##0_-;\-* #,##0_-;_-* "-"??_-;_-@_-</c:formatCode>
                <c:ptCount val="8"/>
                <c:pt idx="0">
                  <c:v>462</c:v>
                </c:pt>
                <c:pt idx="1">
                  <c:v>3285</c:v>
                </c:pt>
                <c:pt idx="2">
                  <c:v>126</c:v>
                </c:pt>
                <c:pt idx="3">
                  <c:v>32</c:v>
                </c:pt>
                <c:pt idx="4">
                  <c:v>84</c:v>
                </c:pt>
                <c:pt idx="5">
                  <c:v>53</c:v>
                </c:pt>
                <c:pt idx="6">
                  <c:v>63</c:v>
                </c:pt>
                <c:pt idx="7">
                  <c:v>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1-A64C-B2D5-D4E4D13EA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583552"/>
        <c:axId val="108941696"/>
      </c:barChart>
      <c:catAx>
        <c:axId val="108583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941696"/>
        <c:crosses val="autoZero"/>
        <c:auto val="1"/>
        <c:lblAlgn val="ctr"/>
        <c:lblOffset val="100"/>
        <c:noMultiLvlLbl val="0"/>
      </c:catAx>
      <c:valAx>
        <c:axId val="10894169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0858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'Measles cases'!$C$8</c:f>
              <c:strCache>
                <c:ptCount val="1"/>
                <c:pt idx="0">
                  <c:v>Age distribution 2018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'Measles cases'!$C$9:$C$15</c:f>
              <c:strCache>
                <c:ptCount val="7"/>
                <c:pt idx="0">
                  <c:v>&lt;1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20-29</c:v>
                </c:pt>
                <c:pt idx="6">
                  <c:v>30+</c:v>
                </c:pt>
              </c:strCache>
            </c:strRef>
          </c:cat>
          <c:val>
            <c:numRef>
              <c:f>'Measles cases'!$D$9:$D$15</c:f>
              <c:numCache>
                <c:formatCode>0%</c:formatCode>
                <c:ptCount val="7"/>
                <c:pt idx="0">
                  <c:v>0.11</c:v>
                </c:pt>
                <c:pt idx="1">
                  <c:v>0.26</c:v>
                </c:pt>
                <c:pt idx="2">
                  <c:v>0.12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0.16</c:v>
                </c:pt>
                <c:pt idx="6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F-4F42-A1A8-80DD071D5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978176"/>
        <c:axId val="108979712"/>
      </c:barChart>
      <c:catAx>
        <c:axId val="108978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979712"/>
        <c:crosses val="autoZero"/>
        <c:auto val="1"/>
        <c:lblAlgn val="ctr"/>
        <c:lblOffset val="100"/>
        <c:noMultiLvlLbl val="0"/>
      </c:catAx>
      <c:valAx>
        <c:axId val="1089797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8978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MR1 coverage by Province administrative</a:t>
            </a:r>
            <a:r>
              <a:rPr lang="en-US" baseline="0"/>
              <a:t> data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'Trend analysis '!$J$31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'Trend analysis '!$I$32:$I$40</c:f>
              <c:strCache>
                <c:ptCount val="9"/>
                <c:pt idx="0">
                  <c:v>Alu</c:v>
                </c:pt>
                <c:pt idx="1">
                  <c:v>Eastan</c:v>
                </c:pt>
                <c:pt idx="2">
                  <c:v>Grandtown</c:v>
                </c:pt>
                <c:pt idx="3">
                  <c:v>Nemo</c:v>
                </c:pt>
                <c:pt idx="4">
                  <c:v>Remo</c:v>
                </c:pt>
                <c:pt idx="5">
                  <c:v>Chello</c:v>
                </c:pt>
                <c:pt idx="6">
                  <c:v>Grandtan</c:v>
                </c:pt>
                <c:pt idx="7">
                  <c:v>Westtan</c:v>
                </c:pt>
                <c:pt idx="8">
                  <c:v>national</c:v>
                </c:pt>
              </c:strCache>
            </c:strRef>
          </c:cat>
          <c:val>
            <c:numRef>
              <c:f>'Trend analysis '!$J$32:$J$40</c:f>
              <c:numCache>
                <c:formatCode>0</c:formatCode>
                <c:ptCount val="9"/>
                <c:pt idx="0">
                  <c:v>102.65516757161581</c:v>
                </c:pt>
                <c:pt idx="1">
                  <c:v>88.925447730112452</c:v>
                </c:pt>
                <c:pt idx="2">
                  <c:v>121.07602530541013</c:v>
                </c:pt>
                <c:pt idx="3">
                  <c:v>71.985777265246796</c:v>
                </c:pt>
                <c:pt idx="4">
                  <c:v>117.79128516837218</c:v>
                </c:pt>
                <c:pt idx="5">
                  <c:v>72.960900883897963</c:v>
                </c:pt>
                <c:pt idx="6">
                  <c:v>84.733207084772204</c:v>
                </c:pt>
                <c:pt idx="7">
                  <c:v>61.334025786348136</c:v>
                </c:pt>
                <c:pt idx="8">
                  <c:v>91.094086165000661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4-4FA5-AD51-0F33C6C3D5FB}"/>
            </c:ext>
          </c:extLst>
        </c:ser>
        <c:ser>
          <c:idx val="1"/>
          <c:order val="1"/>
          <c:tx>
            <c:strRef>
              <c:f>'Trend analysis '!$K$31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'Trend analysis '!$I$32:$I$40</c:f>
              <c:strCache>
                <c:ptCount val="9"/>
                <c:pt idx="0">
                  <c:v>Alu</c:v>
                </c:pt>
                <c:pt idx="1">
                  <c:v>Eastan</c:v>
                </c:pt>
                <c:pt idx="2">
                  <c:v>Grandtown</c:v>
                </c:pt>
                <c:pt idx="3">
                  <c:v>Nemo</c:v>
                </c:pt>
                <c:pt idx="4">
                  <c:v>Remo</c:v>
                </c:pt>
                <c:pt idx="5">
                  <c:v>Chello</c:v>
                </c:pt>
                <c:pt idx="6">
                  <c:v>Grandtan</c:v>
                </c:pt>
                <c:pt idx="7">
                  <c:v>Westtan</c:v>
                </c:pt>
                <c:pt idx="8">
                  <c:v>national</c:v>
                </c:pt>
              </c:strCache>
            </c:strRef>
          </c:cat>
          <c:val>
            <c:numRef>
              <c:f>'Trend analysis '!$K$32:$K$40</c:f>
              <c:numCache>
                <c:formatCode>0</c:formatCode>
                <c:ptCount val="9"/>
                <c:pt idx="0">
                  <c:v>102.07291678921425</c:v>
                </c:pt>
                <c:pt idx="1">
                  <c:v>87.666626636243549</c:v>
                </c:pt>
                <c:pt idx="2">
                  <c:v>122.09186685145261</c:v>
                </c:pt>
                <c:pt idx="3">
                  <c:v>72.241127273598693</c:v>
                </c:pt>
                <c:pt idx="4">
                  <c:v>116.21566215662156</c:v>
                </c:pt>
                <c:pt idx="5">
                  <c:v>75.178445919562677</c:v>
                </c:pt>
                <c:pt idx="6">
                  <c:v>67.161615601972414</c:v>
                </c:pt>
                <c:pt idx="7">
                  <c:v>63.9029592108771</c:v>
                </c:pt>
                <c:pt idx="8">
                  <c:v>90.860622623289643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4-4FA5-AD51-0F33C6C3D5FB}"/>
            </c:ext>
          </c:extLst>
        </c:ser>
        <c:ser>
          <c:idx val="2"/>
          <c:order val="2"/>
          <c:tx>
            <c:strRef>
              <c:f>'Trend analysis '!$L$31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'Trend analysis '!$I$32:$I$40</c:f>
              <c:strCache>
                <c:ptCount val="9"/>
                <c:pt idx="0">
                  <c:v>Alu</c:v>
                </c:pt>
                <c:pt idx="1">
                  <c:v>Eastan</c:v>
                </c:pt>
                <c:pt idx="2">
                  <c:v>Grandtown</c:v>
                </c:pt>
                <c:pt idx="3">
                  <c:v>Nemo</c:v>
                </c:pt>
                <c:pt idx="4">
                  <c:v>Remo</c:v>
                </c:pt>
                <c:pt idx="5">
                  <c:v>Chello</c:v>
                </c:pt>
                <c:pt idx="6">
                  <c:v>Grandtan</c:v>
                </c:pt>
                <c:pt idx="7">
                  <c:v>Westtan</c:v>
                </c:pt>
                <c:pt idx="8">
                  <c:v>national</c:v>
                </c:pt>
              </c:strCache>
            </c:strRef>
          </c:cat>
          <c:val>
            <c:numRef>
              <c:f>'Trend analysis '!$L$32:$L$40</c:f>
              <c:numCache>
                <c:formatCode>0</c:formatCode>
                <c:ptCount val="9"/>
                <c:pt idx="0">
                  <c:v>100.10545803941785</c:v>
                </c:pt>
                <c:pt idx="1">
                  <c:v>90.202091688291262</c:v>
                </c:pt>
                <c:pt idx="2">
                  <c:v>118.29830099579097</c:v>
                </c:pt>
                <c:pt idx="3">
                  <c:v>70.419879017910091</c:v>
                </c:pt>
                <c:pt idx="4">
                  <c:v>105.52922198783968</c:v>
                </c:pt>
                <c:pt idx="5">
                  <c:v>79.640432835131676</c:v>
                </c:pt>
                <c:pt idx="6">
                  <c:v>77.082994083482603</c:v>
                </c:pt>
                <c:pt idx="7">
                  <c:v>67.922120064899943</c:v>
                </c:pt>
                <c:pt idx="8">
                  <c:v>90.159349019715563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B4-4FA5-AD51-0F33C6C3D5FB}"/>
            </c:ext>
          </c:extLst>
        </c:ser>
        <c:ser>
          <c:idx val="3"/>
          <c:order val="3"/>
          <c:tx>
            <c:strRef>
              <c:f>'Trend analysis '!$M$31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'Trend analysis '!$I$32:$I$40</c:f>
              <c:strCache>
                <c:ptCount val="9"/>
                <c:pt idx="0">
                  <c:v>Alu</c:v>
                </c:pt>
                <c:pt idx="1">
                  <c:v>Eastan</c:v>
                </c:pt>
                <c:pt idx="2">
                  <c:v>Grandtown</c:v>
                </c:pt>
                <c:pt idx="3">
                  <c:v>Nemo</c:v>
                </c:pt>
                <c:pt idx="4">
                  <c:v>Remo</c:v>
                </c:pt>
                <c:pt idx="5">
                  <c:v>Chello</c:v>
                </c:pt>
                <c:pt idx="6">
                  <c:v>Grandtan</c:v>
                </c:pt>
                <c:pt idx="7">
                  <c:v>Westtan</c:v>
                </c:pt>
                <c:pt idx="8">
                  <c:v>national</c:v>
                </c:pt>
              </c:strCache>
            </c:strRef>
          </c:cat>
          <c:val>
            <c:numRef>
              <c:f>'Trend analysis '!$M$32:$M$40</c:f>
              <c:numCache>
                <c:formatCode>0</c:formatCode>
                <c:ptCount val="9"/>
                <c:pt idx="0">
                  <c:v>97.653874504745232</c:v>
                </c:pt>
                <c:pt idx="1">
                  <c:v>90.045370655183021</c:v>
                </c:pt>
                <c:pt idx="2">
                  <c:v>117.49221865409318</c:v>
                </c:pt>
                <c:pt idx="3">
                  <c:v>71.044840009988235</c:v>
                </c:pt>
                <c:pt idx="4">
                  <c:v>100.33633089235026</c:v>
                </c:pt>
                <c:pt idx="5">
                  <c:v>80.112798528450469</c:v>
                </c:pt>
                <c:pt idx="6">
                  <c:v>96.859132073496312</c:v>
                </c:pt>
                <c:pt idx="7">
                  <c:v>70.545514908804179</c:v>
                </c:pt>
                <c:pt idx="8">
                  <c:v>90.417593093899768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B4-4FA5-AD51-0F33C6C3D5FB}"/>
            </c:ext>
          </c:extLst>
        </c:ser>
        <c:ser>
          <c:idx val="4"/>
          <c:order val="4"/>
          <c:tx>
            <c:strRef>
              <c:f>'Trend analysis '!$N$31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'Trend analysis '!$I$32:$I$40</c:f>
              <c:strCache>
                <c:ptCount val="9"/>
                <c:pt idx="0">
                  <c:v>Alu</c:v>
                </c:pt>
                <c:pt idx="1">
                  <c:v>Eastan</c:v>
                </c:pt>
                <c:pt idx="2">
                  <c:v>Grandtown</c:v>
                </c:pt>
                <c:pt idx="3">
                  <c:v>Nemo</c:v>
                </c:pt>
                <c:pt idx="4">
                  <c:v>Remo</c:v>
                </c:pt>
                <c:pt idx="5">
                  <c:v>Chello</c:v>
                </c:pt>
                <c:pt idx="6">
                  <c:v>Grandtan</c:v>
                </c:pt>
                <c:pt idx="7">
                  <c:v>Westtan</c:v>
                </c:pt>
                <c:pt idx="8">
                  <c:v>national</c:v>
                </c:pt>
              </c:strCache>
            </c:strRef>
          </c:cat>
          <c:val>
            <c:numRef>
              <c:f>'Trend analysis '!$N$32:$N$40</c:f>
              <c:numCache>
                <c:formatCode>0</c:formatCode>
                <c:ptCount val="9"/>
                <c:pt idx="0">
                  <c:v>96.024830440280496</c:v>
                </c:pt>
                <c:pt idx="1">
                  <c:v>92.345414144510002</c:v>
                </c:pt>
                <c:pt idx="2">
                  <c:v>114.89874028044088</c:v>
                </c:pt>
                <c:pt idx="3">
                  <c:v>70.844067996000234</c:v>
                </c:pt>
                <c:pt idx="4">
                  <c:v>97.893315007464636</c:v>
                </c:pt>
                <c:pt idx="5">
                  <c:v>80.608549391602139</c:v>
                </c:pt>
                <c:pt idx="6">
                  <c:v>81.262993762993759</c:v>
                </c:pt>
                <c:pt idx="7">
                  <c:v>73.234101249665457</c:v>
                </c:pt>
                <c:pt idx="8">
                  <c:v>89.260248335944198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B4-4FA5-AD51-0F33C6C3D5FB}"/>
            </c:ext>
          </c:extLst>
        </c:ser>
        <c:ser>
          <c:idx val="5"/>
          <c:order val="5"/>
          <c:tx>
            <c:strRef>
              <c:f>'Trend analysis '!$O$31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'Trend analysis '!$I$32:$I$40</c:f>
              <c:strCache>
                <c:ptCount val="9"/>
                <c:pt idx="0">
                  <c:v>Alu</c:v>
                </c:pt>
                <c:pt idx="1">
                  <c:v>Eastan</c:v>
                </c:pt>
                <c:pt idx="2">
                  <c:v>Grandtown</c:v>
                </c:pt>
                <c:pt idx="3">
                  <c:v>Nemo</c:v>
                </c:pt>
                <c:pt idx="4">
                  <c:v>Remo</c:v>
                </c:pt>
                <c:pt idx="5">
                  <c:v>Chello</c:v>
                </c:pt>
                <c:pt idx="6">
                  <c:v>Grandtan</c:v>
                </c:pt>
                <c:pt idx="7">
                  <c:v>Westtan</c:v>
                </c:pt>
                <c:pt idx="8">
                  <c:v>national</c:v>
                </c:pt>
              </c:strCache>
            </c:strRef>
          </c:cat>
          <c:val>
            <c:numRef>
              <c:f>'Trend analysis '!$O$32:$O$40</c:f>
              <c:numCache>
                <c:formatCode>0</c:formatCode>
                <c:ptCount val="9"/>
                <c:pt idx="0">
                  <c:v>105.04344591183271</c:v>
                </c:pt>
                <c:pt idx="1">
                  <c:v>99.987600743955369</c:v>
                </c:pt>
                <c:pt idx="2">
                  <c:v>114.4203863776053</c:v>
                </c:pt>
                <c:pt idx="3">
                  <c:v>75.131451324723059</c:v>
                </c:pt>
                <c:pt idx="4">
                  <c:v>106.64257848296808</c:v>
                </c:pt>
                <c:pt idx="5">
                  <c:v>85.203660215402053</c:v>
                </c:pt>
                <c:pt idx="6">
                  <c:v>91.858011971347281</c:v>
                </c:pt>
                <c:pt idx="7">
                  <c:v>81.626827620770044</c:v>
                </c:pt>
                <c:pt idx="8">
                  <c:v>95.159708410306749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B4-4FA5-AD51-0F33C6C3D5FB}"/>
            </c:ext>
          </c:extLst>
        </c:ser>
        <c:ser>
          <c:idx val="6"/>
          <c:order val="6"/>
          <c:tx>
            <c:strRef>
              <c:f>'Trend analysis '!$P$31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'Trend analysis '!$I$32:$I$40</c:f>
              <c:strCache>
                <c:ptCount val="9"/>
                <c:pt idx="0">
                  <c:v>Alu</c:v>
                </c:pt>
                <c:pt idx="1">
                  <c:v>Eastan</c:v>
                </c:pt>
                <c:pt idx="2">
                  <c:v>Grandtown</c:v>
                </c:pt>
                <c:pt idx="3">
                  <c:v>Nemo</c:v>
                </c:pt>
                <c:pt idx="4">
                  <c:v>Remo</c:v>
                </c:pt>
                <c:pt idx="5">
                  <c:v>Chello</c:v>
                </c:pt>
                <c:pt idx="6">
                  <c:v>Grandtan</c:v>
                </c:pt>
                <c:pt idx="7">
                  <c:v>Westtan</c:v>
                </c:pt>
                <c:pt idx="8">
                  <c:v>national</c:v>
                </c:pt>
              </c:strCache>
            </c:strRef>
          </c:cat>
          <c:val>
            <c:numRef>
              <c:f>'Trend analysis '!$P$32:$P$40</c:f>
              <c:numCache>
                <c:formatCode>0</c:formatCode>
                <c:ptCount val="9"/>
                <c:pt idx="0">
                  <c:v>97.361879410175561</c:v>
                </c:pt>
                <c:pt idx="1">
                  <c:v>97.32998084291188</c:v>
                </c:pt>
                <c:pt idx="2">
                  <c:v>117.45595779692188</c:v>
                </c:pt>
                <c:pt idx="3">
                  <c:v>72.401098136457378</c:v>
                </c:pt>
                <c:pt idx="4">
                  <c:v>101.92544039328143</c:v>
                </c:pt>
                <c:pt idx="5">
                  <c:v>81.592698622893963</c:v>
                </c:pt>
                <c:pt idx="6">
                  <c:v>85.279944928866456</c:v>
                </c:pt>
                <c:pt idx="7">
                  <c:v>74.806159694175065</c:v>
                </c:pt>
                <c:pt idx="8">
                  <c:v>91.811025727716739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B4-4FA5-AD51-0F33C6C3D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256680"/>
        <c:axId val="335254056"/>
      </c:barChart>
      <c:catAx>
        <c:axId val="33525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254056"/>
        <c:crosses val="autoZero"/>
        <c:auto val="1"/>
        <c:lblAlgn val="ctr"/>
        <c:lblOffset val="100"/>
        <c:noMultiLvlLbl val="0"/>
      </c:catAx>
      <c:valAx>
        <c:axId val="335254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256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DHS Survey MR1 coverage Vaccineland, 2013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'Trend analysis '!$A$63:$A$71</c:f>
              <c:strCache>
                <c:ptCount val="9"/>
                <c:pt idx="0">
                  <c:v>Alu</c:v>
                </c:pt>
                <c:pt idx="1">
                  <c:v>Eastan</c:v>
                </c:pt>
                <c:pt idx="2">
                  <c:v>Grandtown</c:v>
                </c:pt>
                <c:pt idx="3">
                  <c:v>Nemo</c:v>
                </c:pt>
                <c:pt idx="4">
                  <c:v>Remo</c:v>
                </c:pt>
                <c:pt idx="5">
                  <c:v>Chello</c:v>
                </c:pt>
                <c:pt idx="6">
                  <c:v>Grandtan</c:v>
                </c:pt>
                <c:pt idx="7">
                  <c:v>Westtan</c:v>
                </c:pt>
                <c:pt idx="8">
                  <c:v>National</c:v>
                </c:pt>
              </c:strCache>
            </c:strRef>
          </c:cat>
          <c:val>
            <c:numRef>
              <c:f>'Trend analysis '!$B$63:$B$71</c:f>
              <c:numCache>
                <c:formatCode>0.0%</c:formatCode>
                <c:ptCount val="9"/>
                <c:pt idx="0">
                  <c:v>0.83099999999999996</c:v>
                </c:pt>
                <c:pt idx="1">
                  <c:v>0.92500000000000004</c:v>
                </c:pt>
                <c:pt idx="2">
                  <c:v>0.89</c:v>
                </c:pt>
                <c:pt idx="3">
                  <c:v>0.91900000000000004</c:v>
                </c:pt>
                <c:pt idx="4">
                  <c:v>0.84599999999999997</c:v>
                </c:pt>
                <c:pt idx="5">
                  <c:v>0.93600000000000005</c:v>
                </c:pt>
                <c:pt idx="6">
                  <c:v>0.82099999999999995</c:v>
                </c:pt>
                <c:pt idx="7">
                  <c:v>0.92400000000000004</c:v>
                </c:pt>
                <c:pt idx="8">
                  <c:v>0.89200000000000002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E-4370-A3F6-B5E56DC65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050648"/>
        <c:axId val="397057864"/>
      </c:lineChart>
      <c:catAx>
        <c:axId val="39705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057864"/>
        <c:crosses val="autoZero"/>
        <c:auto val="1"/>
        <c:lblAlgn val="ctr"/>
        <c:lblOffset val="100"/>
        <c:noMultiLvlLbl val="0"/>
      </c:catAx>
      <c:valAx>
        <c:axId val="39705786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050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Trend in MR1 Coverage 2011-2017</a:t>
            </a:r>
            <a:r>
              <a:rPr lang="en-US" baseline="0"/>
              <a:t> </a:t>
            </a:r>
            <a:r>
              <a:rPr lang="en-US"/>
              <a:t>administrative data</a:t>
            </a:r>
            <a:r>
              <a:rPr lang="en-US" baseline="0"/>
              <a:t> </a:t>
            </a:r>
            <a:r>
              <a:rPr lang="en-US"/>
              <a:t>and comparison with DHS 2013 data. Vacciland provincial and national level </a:t>
            </a:r>
          </a:p>
        </c:rich>
      </c:tx>
      <c:layout>
        <c:manualLayout>
          <c:xMode val="edge"/>
          <c:yMode val="edge"/>
          <c:x val="0.11511351227082015"/>
          <c:y val="1.4260249554367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'Trend analysis '!$J$31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'Trend analysis '!$I$32:$I$40</c:f>
              <c:strCache>
                <c:ptCount val="9"/>
                <c:pt idx="0">
                  <c:v>Alu</c:v>
                </c:pt>
                <c:pt idx="1">
                  <c:v>Eastan</c:v>
                </c:pt>
                <c:pt idx="2">
                  <c:v>Grandtown</c:v>
                </c:pt>
                <c:pt idx="3">
                  <c:v>Nemo</c:v>
                </c:pt>
                <c:pt idx="4">
                  <c:v>Remo</c:v>
                </c:pt>
                <c:pt idx="5">
                  <c:v>Chello</c:v>
                </c:pt>
                <c:pt idx="6">
                  <c:v>Grandtan</c:v>
                </c:pt>
                <c:pt idx="7">
                  <c:v>Westtan</c:v>
                </c:pt>
                <c:pt idx="8">
                  <c:v>national</c:v>
                </c:pt>
              </c:strCache>
            </c:strRef>
          </c:cat>
          <c:val>
            <c:numRef>
              <c:f>'Trend analysis '!$J$32:$J$40</c:f>
              <c:numCache>
                <c:formatCode>0</c:formatCode>
                <c:ptCount val="9"/>
                <c:pt idx="0">
                  <c:v>102.65516757161581</c:v>
                </c:pt>
                <c:pt idx="1">
                  <c:v>88.925447730112452</c:v>
                </c:pt>
                <c:pt idx="2">
                  <c:v>121.07602530541013</c:v>
                </c:pt>
                <c:pt idx="3">
                  <c:v>71.985777265246796</c:v>
                </c:pt>
                <c:pt idx="4">
                  <c:v>117.79128516837218</c:v>
                </c:pt>
                <c:pt idx="5">
                  <c:v>72.960900883897963</c:v>
                </c:pt>
                <c:pt idx="6">
                  <c:v>84.733207084772204</c:v>
                </c:pt>
                <c:pt idx="7">
                  <c:v>61.334025786348136</c:v>
                </c:pt>
                <c:pt idx="8">
                  <c:v>91.094086165000661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9-42EA-9CA5-C182318720E8}"/>
            </c:ext>
          </c:extLst>
        </c:ser>
        <c:ser>
          <c:idx val="1"/>
          <c:order val="1"/>
          <c:tx>
            <c:strRef>
              <c:f>'Trend analysis '!$K$31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'Trend analysis '!$I$32:$I$40</c:f>
              <c:strCache>
                <c:ptCount val="9"/>
                <c:pt idx="0">
                  <c:v>Alu</c:v>
                </c:pt>
                <c:pt idx="1">
                  <c:v>Eastan</c:v>
                </c:pt>
                <c:pt idx="2">
                  <c:v>Grandtown</c:v>
                </c:pt>
                <c:pt idx="3">
                  <c:v>Nemo</c:v>
                </c:pt>
                <c:pt idx="4">
                  <c:v>Remo</c:v>
                </c:pt>
                <c:pt idx="5">
                  <c:v>Chello</c:v>
                </c:pt>
                <c:pt idx="6">
                  <c:v>Grandtan</c:v>
                </c:pt>
                <c:pt idx="7">
                  <c:v>Westtan</c:v>
                </c:pt>
                <c:pt idx="8">
                  <c:v>national</c:v>
                </c:pt>
              </c:strCache>
            </c:strRef>
          </c:cat>
          <c:val>
            <c:numRef>
              <c:f>'Trend analysis '!$K$32:$K$40</c:f>
              <c:numCache>
                <c:formatCode>0</c:formatCode>
                <c:ptCount val="9"/>
                <c:pt idx="0">
                  <c:v>102.07291678921425</c:v>
                </c:pt>
                <c:pt idx="1">
                  <c:v>87.666626636243549</c:v>
                </c:pt>
                <c:pt idx="2">
                  <c:v>122.09186685145261</c:v>
                </c:pt>
                <c:pt idx="3">
                  <c:v>72.241127273598693</c:v>
                </c:pt>
                <c:pt idx="4">
                  <c:v>116.21566215662156</c:v>
                </c:pt>
                <c:pt idx="5">
                  <c:v>75.178445919562677</c:v>
                </c:pt>
                <c:pt idx="6">
                  <c:v>67.161615601972414</c:v>
                </c:pt>
                <c:pt idx="7">
                  <c:v>63.9029592108771</c:v>
                </c:pt>
                <c:pt idx="8">
                  <c:v>90.860622623289643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9-42EA-9CA5-C182318720E8}"/>
            </c:ext>
          </c:extLst>
        </c:ser>
        <c:ser>
          <c:idx val="2"/>
          <c:order val="2"/>
          <c:tx>
            <c:strRef>
              <c:f>'Trend analysis '!$L$31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'Trend analysis '!$I$32:$I$40</c:f>
              <c:strCache>
                <c:ptCount val="9"/>
                <c:pt idx="0">
                  <c:v>Alu</c:v>
                </c:pt>
                <c:pt idx="1">
                  <c:v>Eastan</c:v>
                </c:pt>
                <c:pt idx="2">
                  <c:v>Grandtown</c:v>
                </c:pt>
                <c:pt idx="3">
                  <c:v>Nemo</c:v>
                </c:pt>
                <c:pt idx="4">
                  <c:v>Remo</c:v>
                </c:pt>
                <c:pt idx="5">
                  <c:v>Chello</c:v>
                </c:pt>
                <c:pt idx="6">
                  <c:v>Grandtan</c:v>
                </c:pt>
                <c:pt idx="7">
                  <c:v>Westtan</c:v>
                </c:pt>
                <c:pt idx="8">
                  <c:v>national</c:v>
                </c:pt>
              </c:strCache>
            </c:strRef>
          </c:cat>
          <c:val>
            <c:numRef>
              <c:f>'Trend analysis '!$L$32:$L$40</c:f>
              <c:numCache>
                <c:formatCode>0</c:formatCode>
                <c:ptCount val="9"/>
                <c:pt idx="0">
                  <c:v>100.10545803941785</c:v>
                </c:pt>
                <c:pt idx="1">
                  <c:v>90.202091688291262</c:v>
                </c:pt>
                <c:pt idx="2">
                  <c:v>118.29830099579097</c:v>
                </c:pt>
                <c:pt idx="3">
                  <c:v>70.419879017910091</c:v>
                </c:pt>
                <c:pt idx="4">
                  <c:v>105.52922198783968</c:v>
                </c:pt>
                <c:pt idx="5">
                  <c:v>79.640432835131676</c:v>
                </c:pt>
                <c:pt idx="6">
                  <c:v>77.082994083482603</c:v>
                </c:pt>
                <c:pt idx="7">
                  <c:v>67.922120064899943</c:v>
                </c:pt>
                <c:pt idx="8">
                  <c:v>90.159349019715563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69-42EA-9CA5-C182318720E8}"/>
            </c:ext>
          </c:extLst>
        </c:ser>
        <c:ser>
          <c:idx val="3"/>
          <c:order val="3"/>
          <c:tx>
            <c:strRef>
              <c:f>'Trend analysis '!$M$31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'Trend analysis '!$I$32:$I$40</c:f>
              <c:strCache>
                <c:ptCount val="9"/>
                <c:pt idx="0">
                  <c:v>Alu</c:v>
                </c:pt>
                <c:pt idx="1">
                  <c:v>Eastan</c:v>
                </c:pt>
                <c:pt idx="2">
                  <c:v>Grandtown</c:v>
                </c:pt>
                <c:pt idx="3">
                  <c:v>Nemo</c:v>
                </c:pt>
                <c:pt idx="4">
                  <c:v>Remo</c:v>
                </c:pt>
                <c:pt idx="5">
                  <c:v>Chello</c:v>
                </c:pt>
                <c:pt idx="6">
                  <c:v>Grandtan</c:v>
                </c:pt>
                <c:pt idx="7">
                  <c:v>Westtan</c:v>
                </c:pt>
                <c:pt idx="8">
                  <c:v>national</c:v>
                </c:pt>
              </c:strCache>
            </c:strRef>
          </c:cat>
          <c:val>
            <c:numRef>
              <c:f>'Trend analysis '!$M$32:$M$40</c:f>
              <c:numCache>
                <c:formatCode>0</c:formatCode>
                <c:ptCount val="9"/>
                <c:pt idx="0">
                  <c:v>97.653874504745232</c:v>
                </c:pt>
                <c:pt idx="1">
                  <c:v>90.045370655183021</c:v>
                </c:pt>
                <c:pt idx="2">
                  <c:v>117.49221865409318</c:v>
                </c:pt>
                <c:pt idx="3">
                  <c:v>71.044840009988235</c:v>
                </c:pt>
                <c:pt idx="4">
                  <c:v>100.33633089235026</c:v>
                </c:pt>
                <c:pt idx="5">
                  <c:v>80.112798528450469</c:v>
                </c:pt>
                <c:pt idx="6">
                  <c:v>96.859132073496312</c:v>
                </c:pt>
                <c:pt idx="7">
                  <c:v>70.545514908804179</c:v>
                </c:pt>
                <c:pt idx="8">
                  <c:v>90.417593093899768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69-42EA-9CA5-C182318720E8}"/>
            </c:ext>
          </c:extLst>
        </c:ser>
        <c:ser>
          <c:idx val="4"/>
          <c:order val="4"/>
          <c:tx>
            <c:strRef>
              <c:f>'Trend analysis '!$N$31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'Trend analysis '!$I$32:$I$40</c:f>
              <c:strCache>
                <c:ptCount val="9"/>
                <c:pt idx="0">
                  <c:v>Alu</c:v>
                </c:pt>
                <c:pt idx="1">
                  <c:v>Eastan</c:v>
                </c:pt>
                <c:pt idx="2">
                  <c:v>Grandtown</c:v>
                </c:pt>
                <c:pt idx="3">
                  <c:v>Nemo</c:v>
                </c:pt>
                <c:pt idx="4">
                  <c:v>Remo</c:v>
                </c:pt>
                <c:pt idx="5">
                  <c:v>Chello</c:v>
                </c:pt>
                <c:pt idx="6">
                  <c:v>Grandtan</c:v>
                </c:pt>
                <c:pt idx="7">
                  <c:v>Westtan</c:v>
                </c:pt>
                <c:pt idx="8">
                  <c:v>national</c:v>
                </c:pt>
              </c:strCache>
            </c:strRef>
          </c:cat>
          <c:val>
            <c:numRef>
              <c:f>'Trend analysis '!$N$32:$N$40</c:f>
              <c:numCache>
                <c:formatCode>0</c:formatCode>
                <c:ptCount val="9"/>
                <c:pt idx="0">
                  <c:v>96.024830440280496</c:v>
                </c:pt>
                <c:pt idx="1">
                  <c:v>92.345414144510002</c:v>
                </c:pt>
                <c:pt idx="2">
                  <c:v>114.89874028044088</c:v>
                </c:pt>
                <c:pt idx="3">
                  <c:v>70.844067996000234</c:v>
                </c:pt>
                <c:pt idx="4">
                  <c:v>97.893315007464636</c:v>
                </c:pt>
                <c:pt idx="5">
                  <c:v>80.608549391602139</c:v>
                </c:pt>
                <c:pt idx="6">
                  <c:v>81.262993762993759</c:v>
                </c:pt>
                <c:pt idx="7">
                  <c:v>73.234101249665457</c:v>
                </c:pt>
                <c:pt idx="8">
                  <c:v>89.260248335944198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69-42EA-9CA5-C182318720E8}"/>
            </c:ext>
          </c:extLst>
        </c:ser>
        <c:ser>
          <c:idx val="5"/>
          <c:order val="5"/>
          <c:tx>
            <c:strRef>
              <c:f>'Trend analysis '!$O$31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'Trend analysis '!$I$32:$I$40</c:f>
              <c:strCache>
                <c:ptCount val="9"/>
                <c:pt idx="0">
                  <c:v>Alu</c:v>
                </c:pt>
                <c:pt idx="1">
                  <c:v>Eastan</c:v>
                </c:pt>
                <c:pt idx="2">
                  <c:v>Grandtown</c:v>
                </c:pt>
                <c:pt idx="3">
                  <c:v>Nemo</c:v>
                </c:pt>
                <c:pt idx="4">
                  <c:v>Remo</c:v>
                </c:pt>
                <c:pt idx="5">
                  <c:v>Chello</c:v>
                </c:pt>
                <c:pt idx="6">
                  <c:v>Grandtan</c:v>
                </c:pt>
                <c:pt idx="7">
                  <c:v>Westtan</c:v>
                </c:pt>
                <c:pt idx="8">
                  <c:v>national</c:v>
                </c:pt>
              </c:strCache>
            </c:strRef>
          </c:cat>
          <c:val>
            <c:numRef>
              <c:f>'Trend analysis '!$O$32:$O$40</c:f>
              <c:numCache>
                <c:formatCode>0</c:formatCode>
                <c:ptCount val="9"/>
                <c:pt idx="0">
                  <c:v>105.04344591183271</c:v>
                </c:pt>
                <c:pt idx="1">
                  <c:v>99.987600743955369</c:v>
                </c:pt>
                <c:pt idx="2">
                  <c:v>114.4203863776053</c:v>
                </c:pt>
                <c:pt idx="3">
                  <c:v>75.131451324723059</c:v>
                </c:pt>
                <c:pt idx="4">
                  <c:v>106.64257848296808</c:v>
                </c:pt>
                <c:pt idx="5">
                  <c:v>85.203660215402053</c:v>
                </c:pt>
                <c:pt idx="6">
                  <c:v>91.858011971347281</c:v>
                </c:pt>
                <c:pt idx="7">
                  <c:v>81.626827620770044</c:v>
                </c:pt>
                <c:pt idx="8">
                  <c:v>95.159708410306749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69-42EA-9CA5-C182318720E8}"/>
            </c:ext>
          </c:extLst>
        </c:ser>
        <c:ser>
          <c:idx val="6"/>
          <c:order val="6"/>
          <c:tx>
            <c:strRef>
              <c:f>'Trend analysis '!$P$31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'Trend analysis '!$I$32:$I$40</c:f>
              <c:strCache>
                <c:ptCount val="9"/>
                <c:pt idx="0">
                  <c:v>Alu</c:v>
                </c:pt>
                <c:pt idx="1">
                  <c:v>Eastan</c:v>
                </c:pt>
                <c:pt idx="2">
                  <c:v>Grandtown</c:v>
                </c:pt>
                <c:pt idx="3">
                  <c:v>Nemo</c:v>
                </c:pt>
                <c:pt idx="4">
                  <c:v>Remo</c:v>
                </c:pt>
                <c:pt idx="5">
                  <c:v>Chello</c:v>
                </c:pt>
                <c:pt idx="6">
                  <c:v>Grandtan</c:v>
                </c:pt>
                <c:pt idx="7">
                  <c:v>Westtan</c:v>
                </c:pt>
                <c:pt idx="8">
                  <c:v>national</c:v>
                </c:pt>
              </c:strCache>
            </c:strRef>
          </c:cat>
          <c:val>
            <c:numRef>
              <c:f>'Trend analysis '!$P$32:$P$40</c:f>
              <c:numCache>
                <c:formatCode>0</c:formatCode>
                <c:ptCount val="9"/>
                <c:pt idx="0">
                  <c:v>97.361879410175561</c:v>
                </c:pt>
                <c:pt idx="1">
                  <c:v>97.32998084291188</c:v>
                </c:pt>
                <c:pt idx="2">
                  <c:v>117.45595779692188</c:v>
                </c:pt>
                <c:pt idx="3">
                  <c:v>72.401098136457378</c:v>
                </c:pt>
                <c:pt idx="4">
                  <c:v>101.92544039328143</c:v>
                </c:pt>
                <c:pt idx="5">
                  <c:v>81.592698622893963</c:v>
                </c:pt>
                <c:pt idx="6">
                  <c:v>85.279944928866456</c:v>
                </c:pt>
                <c:pt idx="7">
                  <c:v>74.806159694175065</c:v>
                </c:pt>
                <c:pt idx="8">
                  <c:v>91.811025727716739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69-42EA-9CA5-C18231872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74552"/>
        <c:axId val="397043600"/>
      </c:barChart>
      <c:lineChart>
        <c:grouping val="standard"/>
        <c:varyColors val="0"/>
        <c:ser>
          <c:idx val="7"/>
          <c:order val="7"/>
          <c:tx>
            <c:strRef>
              <c:f>'Trend analysis '!$Q$31</c:f>
              <c:strCache>
                <c:ptCount val="1"/>
                <c:pt idx="0">
                  <c:v>Survey 2013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'Trend analysis '!$I$32:$I$40</c:f>
              <c:strCache>
                <c:ptCount val="9"/>
                <c:pt idx="0">
                  <c:v>Alu</c:v>
                </c:pt>
                <c:pt idx="1">
                  <c:v>Eastan</c:v>
                </c:pt>
                <c:pt idx="2">
                  <c:v>Grandtown</c:v>
                </c:pt>
                <c:pt idx="3">
                  <c:v>Nemo</c:v>
                </c:pt>
                <c:pt idx="4">
                  <c:v>Remo</c:v>
                </c:pt>
                <c:pt idx="5">
                  <c:v>Chello</c:v>
                </c:pt>
                <c:pt idx="6">
                  <c:v>Grandtan</c:v>
                </c:pt>
                <c:pt idx="7">
                  <c:v>Westtan</c:v>
                </c:pt>
                <c:pt idx="8">
                  <c:v>national</c:v>
                </c:pt>
              </c:strCache>
            </c:strRef>
          </c:cat>
          <c:val>
            <c:numRef>
              <c:f>'Trend analysis '!$Q$32:$Q$40</c:f>
              <c:numCache>
                <c:formatCode>General</c:formatCode>
                <c:ptCount val="9"/>
                <c:pt idx="0">
                  <c:v>83</c:v>
                </c:pt>
                <c:pt idx="1">
                  <c:v>92</c:v>
                </c:pt>
                <c:pt idx="2">
                  <c:v>89</c:v>
                </c:pt>
                <c:pt idx="3">
                  <c:v>92</c:v>
                </c:pt>
                <c:pt idx="4">
                  <c:v>85</c:v>
                </c:pt>
                <c:pt idx="5">
                  <c:v>94</c:v>
                </c:pt>
                <c:pt idx="6">
                  <c:v>82</c:v>
                </c:pt>
                <c:pt idx="7">
                  <c:v>92</c:v>
                </c:pt>
                <c:pt idx="8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969-42EA-9CA5-C18231872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374552"/>
        <c:axId val="397043600"/>
      </c:lineChart>
      <c:catAx>
        <c:axId val="42737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043600"/>
        <c:crosses val="autoZero"/>
        <c:auto val="1"/>
        <c:lblAlgn val="ctr"/>
        <c:lblOffset val="100"/>
        <c:noMultiLvlLbl val="0"/>
      </c:catAx>
      <c:valAx>
        <c:axId val="39704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374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1</xdr:row>
      <xdr:rowOff>100012</xdr:rowOff>
    </xdr:from>
    <xdr:to>
      <xdr:col>19</xdr:col>
      <xdr:colOff>19050</xdr:colOff>
      <xdr:row>15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295275</xdr:colOff>
      <xdr:row>16</xdr:row>
      <xdr:rowOff>166687</xdr:rowOff>
    </xdr:from>
    <xdr:to>
      <xdr:col>18</xdr:col>
      <xdr:colOff>600075</xdr:colOff>
      <xdr:row>31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42</xdr:row>
      <xdr:rowOff>38100</xdr:rowOff>
    </xdr:from>
    <xdr:to>
      <xdr:col>16</xdr:col>
      <xdr:colOff>0</xdr:colOff>
      <xdr:row>56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57</xdr:row>
      <xdr:rowOff>47625</xdr:rowOff>
    </xdr:from>
    <xdr:to>
      <xdr:col>16</xdr:col>
      <xdr:colOff>0</xdr:colOff>
      <xdr:row>71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9526</xdr:colOff>
      <xdr:row>73</xdr:row>
      <xdr:rowOff>28575</xdr:rowOff>
    </xdr:from>
    <xdr:to>
      <xdr:col>18</xdr:col>
      <xdr:colOff>361951</xdr:colOff>
      <xdr:row>91</xdr:row>
      <xdr:rowOff>161925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3:P19" totalsRowShown="0" headerRowDxfId="21" dataDxfId="20">
  <tableColumns count="16">
    <tableColumn id="1" name="MR1 - doses" dataDxfId="19"/>
    <tableColumn id="2" name="Jan" dataDxfId="18"/>
    <tableColumn id="3" name="Feb" dataDxfId="17"/>
    <tableColumn id="4" name="Mar" dataDxfId="16"/>
    <tableColumn id="5" name="Apr" dataDxfId="15"/>
    <tableColumn id="6" name="May" dataDxfId="14"/>
    <tableColumn id="7" name="Jun" dataDxfId="13"/>
    <tableColumn id="8" name="Jul" dataDxfId="12"/>
    <tableColumn id="9" name="Aug" dataDxfId="11"/>
    <tableColumn id="10" name="Sep" dataDxfId="10"/>
    <tableColumn id="11" name="Oct" dataDxfId="9"/>
    <tableColumn id="12" name="Nov" dataDxfId="8"/>
    <tableColumn id="13" name="Dec" dataDxfId="7"/>
    <tableColumn id="14" name="2017" dataDxfId="6"/>
    <tableColumn id="15" name="Pop" dataDxfId="5"/>
    <tableColumn id="16" name="Coverage" dataDxfId="4">
      <calculatedColumnFormula>Table1[[#This Row],[2017]]/Table1[[#This Row],[Pop]]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2"/>
  <sheetViews>
    <sheetView showGridLines="0" topLeftCell="A7" workbookViewId="0">
      <selection activeCell="C24" sqref="C24:G32"/>
    </sheetView>
  </sheetViews>
  <sheetFormatPr defaultColWidth="8.85546875" defaultRowHeight="15" x14ac:dyDescent="0.25"/>
  <cols>
    <col min="1" max="1" width="18.85546875" customWidth="1"/>
    <col min="2" max="2" width="11" customWidth="1"/>
    <col min="3" max="3" width="9.42578125" bestFit="1" customWidth="1"/>
    <col min="4" max="4" width="6.42578125" customWidth="1"/>
    <col min="5" max="5" width="11.28515625" customWidth="1"/>
    <col min="6" max="6" width="9.7109375" customWidth="1"/>
    <col min="7" max="8" width="9.28515625" bestFit="1" customWidth="1"/>
    <col min="9" max="9" width="3.5703125" customWidth="1"/>
    <col min="10" max="10" width="9.28515625" bestFit="1" customWidth="1"/>
  </cols>
  <sheetData>
    <row r="3" spans="2:10" x14ac:dyDescent="0.25">
      <c r="C3" s="14">
        <v>2011</v>
      </c>
      <c r="D3" s="71">
        <v>2012</v>
      </c>
      <c r="E3" s="14">
        <v>2013</v>
      </c>
      <c r="F3" s="14">
        <v>2014</v>
      </c>
      <c r="G3" s="14">
        <v>2015</v>
      </c>
      <c r="H3" s="14">
        <v>2016</v>
      </c>
      <c r="I3" s="15">
        <v>2017</v>
      </c>
      <c r="J3" s="15" t="s">
        <v>63</v>
      </c>
    </row>
    <row r="4" spans="2:10" x14ac:dyDescent="0.25">
      <c r="B4" t="s">
        <v>64</v>
      </c>
      <c r="C4" s="52">
        <v>462</v>
      </c>
      <c r="D4" s="72">
        <v>3285</v>
      </c>
      <c r="E4" s="52">
        <v>126</v>
      </c>
      <c r="F4" s="52">
        <v>32</v>
      </c>
      <c r="G4" s="52">
        <v>84</v>
      </c>
      <c r="H4" s="52">
        <v>53</v>
      </c>
      <c r="I4" s="52">
        <v>63</v>
      </c>
      <c r="J4" s="72">
        <v>625</v>
      </c>
    </row>
    <row r="8" spans="2:10" x14ac:dyDescent="0.25">
      <c r="C8" t="s">
        <v>72</v>
      </c>
      <c r="E8" t="s">
        <v>95</v>
      </c>
      <c r="F8" t="s">
        <v>76</v>
      </c>
      <c r="G8" t="s">
        <v>77</v>
      </c>
      <c r="I8" t="s">
        <v>81</v>
      </c>
    </row>
    <row r="9" spans="2:10" x14ac:dyDescent="0.25">
      <c r="C9" s="73" t="s">
        <v>65</v>
      </c>
      <c r="D9" s="74">
        <v>0.11</v>
      </c>
      <c r="E9" s="94">
        <v>11</v>
      </c>
      <c r="F9" s="95">
        <f>E9*F16/100</f>
        <v>68.75</v>
      </c>
      <c r="G9" s="96">
        <v>69</v>
      </c>
      <c r="H9" s="53"/>
      <c r="I9" s="73">
        <v>2018</v>
      </c>
    </row>
    <row r="10" spans="2:10" x14ac:dyDescent="0.25">
      <c r="C10" s="75" t="s">
        <v>66</v>
      </c>
      <c r="D10" s="74">
        <v>0.26</v>
      </c>
      <c r="E10" s="94">
        <v>26</v>
      </c>
      <c r="F10" s="95">
        <f>E10*F16/100</f>
        <v>162.5</v>
      </c>
      <c r="G10" s="96">
        <f>F10/5</f>
        <v>32.5</v>
      </c>
      <c r="H10" s="53"/>
      <c r="I10" s="73" t="s">
        <v>78</v>
      </c>
    </row>
    <row r="11" spans="2:10" x14ac:dyDescent="0.25">
      <c r="C11" s="76" t="s">
        <v>67</v>
      </c>
      <c r="D11" s="74">
        <v>0.12</v>
      </c>
      <c r="E11" s="94">
        <v>12</v>
      </c>
      <c r="F11" s="95">
        <f>E11*F16/100</f>
        <v>75</v>
      </c>
      <c r="G11" s="96">
        <f t="shared" ref="G11:G13" si="0">F11/5</f>
        <v>15</v>
      </c>
      <c r="H11" s="53"/>
      <c r="I11" s="73" t="s">
        <v>79</v>
      </c>
    </row>
    <row r="12" spans="2:10" x14ac:dyDescent="0.25">
      <c r="C12" s="54" t="s">
        <v>68</v>
      </c>
      <c r="D12" s="55">
        <v>7.0000000000000007E-2</v>
      </c>
      <c r="E12" s="94">
        <v>7</v>
      </c>
      <c r="F12" s="95">
        <f>E12*F16/100</f>
        <v>43.75</v>
      </c>
      <c r="G12" s="94">
        <f t="shared" si="0"/>
        <v>8.75</v>
      </c>
      <c r="H12" s="53"/>
      <c r="I12" s="97" t="s">
        <v>80</v>
      </c>
    </row>
    <row r="13" spans="2:10" x14ac:dyDescent="0.25">
      <c r="C13" s="54" t="s">
        <v>69</v>
      </c>
      <c r="D13" s="55">
        <v>0.06</v>
      </c>
      <c r="E13" s="94">
        <v>6</v>
      </c>
      <c r="F13" s="95">
        <f>E13*F16/100</f>
        <v>37.5</v>
      </c>
      <c r="G13" s="94">
        <f t="shared" si="0"/>
        <v>7.5</v>
      </c>
      <c r="H13" s="53"/>
      <c r="I13" s="53" t="s">
        <v>85</v>
      </c>
    </row>
    <row r="14" spans="2:10" x14ac:dyDescent="0.25">
      <c r="C14" s="54" t="s">
        <v>70</v>
      </c>
      <c r="D14" s="55">
        <v>0.16</v>
      </c>
      <c r="E14" s="94">
        <v>16</v>
      </c>
      <c r="F14" s="95">
        <f>E14*F16/100</f>
        <v>100</v>
      </c>
      <c r="G14" s="94">
        <v>10</v>
      </c>
      <c r="H14" s="53"/>
      <c r="I14" s="53" t="s">
        <v>86</v>
      </c>
    </row>
    <row r="15" spans="2:10" x14ac:dyDescent="0.25">
      <c r="C15" s="54" t="s">
        <v>71</v>
      </c>
      <c r="D15" s="55">
        <v>0.22</v>
      </c>
      <c r="E15" s="94">
        <v>22</v>
      </c>
      <c r="F15" s="95">
        <f>E15*F16/100</f>
        <v>137.5</v>
      </c>
      <c r="G15" s="53"/>
      <c r="H15" s="53"/>
      <c r="I15" s="53" t="s">
        <v>87</v>
      </c>
    </row>
    <row r="16" spans="2:10" x14ac:dyDescent="0.25">
      <c r="D16" s="56">
        <f>SUM(D9:D15)</f>
        <v>1.0000000000000002</v>
      </c>
      <c r="E16" s="67"/>
      <c r="F16" s="29">
        <v>625</v>
      </c>
    </row>
    <row r="20" spans="3:7" x14ac:dyDescent="0.25">
      <c r="C20" t="s">
        <v>93</v>
      </c>
    </row>
    <row r="21" spans="3:7" x14ac:dyDescent="0.25">
      <c r="C21" t="s">
        <v>94</v>
      </c>
    </row>
    <row r="24" spans="3:7" x14ac:dyDescent="0.25">
      <c r="C24" s="99" t="s">
        <v>99</v>
      </c>
      <c r="D24" s="99"/>
      <c r="E24" s="99"/>
      <c r="F24" s="99"/>
      <c r="G24" s="99"/>
    </row>
    <row r="25" spans="3:7" ht="33" customHeight="1" x14ac:dyDescent="0.25">
      <c r="C25" s="98" t="s">
        <v>96</v>
      </c>
      <c r="D25" s="98" t="s">
        <v>100</v>
      </c>
      <c r="E25" s="98" t="s">
        <v>76</v>
      </c>
      <c r="F25" s="98" t="s">
        <v>97</v>
      </c>
      <c r="G25" s="98" t="s">
        <v>98</v>
      </c>
    </row>
    <row r="26" spans="3:7" x14ac:dyDescent="0.25">
      <c r="C26" s="53" t="s">
        <v>65</v>
      </c>
      <c r="D26" s="55">
        <v>0.11</v>
      </c>
      <c r="E26" s="94">
        <v>68.75</v>
      </c>
      <c r="F26" s="94">
        <v>69</v>
      </c>
      <c r="G26" s="53">
        <v>2018</v>
      </c>
    </row>
    <row r="27" spans="3:7" x14ac:dyDescent="0.25">
      <c r="C27" s="53" t="s">
        <v>66</v>
      </c>
      <c r="D27" s="55">
        <v>0.26</v>
      </c>
      <c r="E27" s="94">
        <v>162.5</v>
      </c>
      <c r="F27" s="94">
        <v>32.5</v>
      </c>
      <c r="G27" s="53" t="s">
        <v>78</v>
      </c>
    </row>
    <row r="28" spans="3:7" x14ac:dyDescent="0.25">
      <c r="C28" s="53" t="s">
        <v>67</v>
      </c>
      <c r="D28" s="55">
        <v>0.12</v>
      </c>
      <c r="E28" s="94">
        <v>75</v>
      </c>
      <c r="F28" s="94">
        <v>15</v>
      </c>
      <c r="G28" s="53" t="s">
        <v>79</v>
      </c>
    </row>
    <row r="29" spans="3:7" x14ac:dyDescent="0.25">
      <c r="C29" s="53" t="s">
        <v>68</v>
      </c>
      <c r="D29" s="55">
        <v>7.0000000000000007E-2</v>
      </c>
      <c r="E29" s="94">
        <v>43.75</v>
      </c>
      <c r="F29" s="94">
        <v>8.75</v>
      </c>
      <c r="G29" s="53" t="s">
        <v>80</v>
      </c>
    </row>
    <row r="30" spans="3:7" x14ac:dyDescent="0.25">
      <c r="C30" s="53" t="s">
        <v>69</v>
      </c>
      <c r="D30" s="55">
        <v>0.06</v>
      </c>
      <c r="E30" s="94">
        <v>37.5</v>
      </c>
      <c r="F30" s="94">
        <v>7.5</v>
      </c>
      <c r="G30" s="53" t="s">
        <v>85</v>
      </c>
    </row>
    <row r="31" spans="3:7" x14ac:dyDescent="0.25">
      <c r="C31" s="53" t="s">
        <v>70</v>
      </c>
      <c r="D31" s="55">
        <v>0.16</v>
      </c>
      <c r="E31" s="94">
        <v>100</v>
      </c>
      <c r="F31" s="94">
        <v>10</v>
      </c>
      <c r="G31" s="53" t="s">
        <v>86</v>
      </c>
    </row>
    <row r="32" spans="3:7" x14ac:dyDescent="0.25">
      <c r="C32" s="53" t="s">
        <v>71</v>
      </c>
      <c r="D32" s="55">
        <v>0.22</v>
      </c>
      <c r="E32" s="94">
        <v>137.5</v>
      </c>
      <c r="F32" s="94"/>
      <c r="G32" s="53" t="s">
        <v>87</v>
      </c>
    </row>
  </sheetData>
  <mergeCells count="1">
    <mergeCell ref="C24:G2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zoomScaleNormal="100" workbookViewId="0">
      <selection activeCell="A3" sqref="A3:P19"/>
    </sheetView>
  </sheetViews>
  <sheetFormatPr defaultColWidth="8.85546875" defaultRowHeight="15" x14ac:dyDescent="0.25"/>
  <cols>
    <col min="1" max="1" width="16.85546875" customWidth="1"/>
  </cols>
  <sheetData>
    <row r="1" spans="1:16" x14ac:dyDescent="0.25">
      <c r="A1" s="5" t="s">
        <v>27</v>
      </c>
    </row>
    <row r="3" spans="1:16" x14ac:dyDescent="0.25">
      <c r="A3" s="1" t="s">
        <v>52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47</v>
      </c>
      <c r="O3" s="2" t="s">
        <v>51</v>
      </c>
      <c r="P3" s="49" t="s">
        <v>48</v>
      </c>
    </row>
    <row r="4" spans="1:16" x14ac:dyDescent="0.25">
      <c r="A4" s="57" t="s">
        <v>12</v>
      </c>
      <c r="B4" s="4">
        <v>541</v>
      </c>
      <c r="C4" s="4">
        <v>474</v>
      </c>
      <c r="D4" s="4">
        <v>474</v>
      </c>
      <c r="E4" s="4">
        <v>507</v>
      </c>
      <c r="F4" s="61">
        <v>330</v>
      </c>
      <c r="G4" s="4">
        <v>395</v>
      </c>
      <c r="H4" s="4">
        <v>416</v>
      </c>
      <c r="I4" s="4">
        <v>374</v>
      </c>
      <c r="J4" s="61">
        <v>134</v>
      </c>
      <c r="K4" s="4">
        <v>471</v>
      </c>
      <c r="L4" s="4">
        <v>533</v>
      </c>
      <c r="M4" s="4">
        <v>533</v>
      </c>
      <c r="N4" s="6">
        <f>SUM(B4:M4)</f>
        <v>5182</v>
      </c>
      <c r="O4" s="48">
        <v>3650</v>
      </c>
      <c r="P4" s="58">
        <f>Table1[[#This Row],[2017]]/Table1[[#This Row],[Pop]]</f>
        <v>1.4197260273972603</v>
      </c>
    </row>
    <row r="5" spans="1:16" x14ac:dyDescent="0.25">
      <c r="A5" s="61" t="s">
        <v>13</v>
      </c>
      <c r="B5" s="4">
        <v>380</v>
      </c>
      <c r="C5" s="4">
        <v>327</v>
      </c>
      <c r="D5" s="4">
        <v>327</v>
      </c>
      <c r="E5" s="4">
        <v>298</v>
      </c>
      <c r="F5" s="4">
        <v>301</v>
      </c>
      <c r="G5" s="4">
        <v>297</v>
      </c>
      <c r="H5" s="4">
        <v>314</v>
      </c>
      <c r="I5" s="4">
        <v>294</v>
      </c>
      <c r="J5" s="4">
        <v>248</v>
      </c>
      <c r="K5" s="4">
        <v>275</v>
      </c>
      <c r="L5" s="4">
        <v>353</v>
      </c>
      <c r="M5" s="4">
        <v>391</v>
      </c>
      <c r="N5" s="6">
        <f t="shared" ref="N5:N18" si="0">SUM(B5:M5)</f>
        <v>3805</v>
      </c>
      <c r="O5" s="4">
        <v>7964</v>
      </c>
      <c r="P5" s="59">
        <f>Table1[[#This Row],[2017]]/Table1[[#This Row],[Pop]]</f>
        <v>0.47777498744349572</v>
      </c>
    </row>
    <row r="6" spans="1:16" x14ac:dyDescent="0.25">
      <c r="A6" s="63" t="s">
        <v>14</v>
      </c>
      <c r="B6" s="4">
        <v>827</v>
      </c>
      <c r="C6" s="4">
        <v>896</v>
      </c>
      <c r="D6" s="4">
        <v>896</v>
      </c>
      <c r="E6" s="61">
        <v>1007</v>
      </c>
      <c r="F6" s="61">
        <v>1189</v>
      </c>
      <c r="G6" s="4">
        <v>894</v>
      </c>
      <c r="H6" s="4">
        <v>919</v>
      </c>
      <c r="I6" s="4">
        <v>884</v>
      </c>
      <c r="J6" s="61">
        <v>533</v>
      </c>
      <c r="K6" s="61">
        <v>501</v>
      </c>
      <c r="L6" s="61">
        <v>1351</v>
      </c>
      <c r="M6" s="4">
        <v>980</v>
      </c>
      <c r="N6" s="6">
        <f t="shared" si="0"/>
        <v>10877</v>
      </c>
      <c r="O6" s="4">
        <v>4266</v>
      </c>
      <c r="P6" s="60">
        <f>Table1[[#This Row],[2017]]/Table1[[#This Row],[Pop]]</f>
        <v>2.5496952648851381</v>
      </c>
    </row>
    <row r="7" spans="1:16" x14ac:dyDescent="0.25">
      <c r="A7" s="63" t="s">
        <v>15</v>
      </c>
      <c r="B7" s="4">
        <v>674</v>
      </c>
      <c r="C7" s="4">
        <v>717</v>
      </c>
      <c r="D7" s="4">
        <v>717</v>
      </c>
      <c r="E7" s="4">
        <v>711</v>
      </c>
      <c r="F7" s="57">
        <v>9008</v>
      </c>
      <c r="G7" s="4">
        <v>703</v>
      </c>
      <c r="H7" s="4">
        <v>640</v>
      </c>
      <c r="I7" s="4">
        <v>746</v>
      </c>
      <c r="J7" s="61">
        <v>511</v>
      </c>
      <c r="K7" s="4">
        <v>847</v>
      </c>
      <c r="L7" s="4">
        <v>951</v>
      </c>
      <c r="M7" s="4">
        <v>927</v>
      </c>
      <c r="N7" s="6">
        <f t="shared" si="0"/>
        <v>17152</v>
      </c>
      <c r="O7" s="4">
        <v>8745</v>
      </c>
      <c r="P7" s="60">
        <f>Table1[[#This Row],[2017]]/Table1[[#This Row],[Pop]]</f>
        <v>1.9613493424814179</v>
      </c>
    </row>
    <row r="8" spans="1:16" x14ac:dyDescent="0.25">
      <c r="A8" s="61" t="s">
        <v>16</v>
      </c>
      <c r="B8" s="4">
        <v>394</v>
      </c>
      <c r="C8" s="4">
        <v>432</v>
      </c>
      <c r="D8" s="4">
        <v>432</v>
      </c>
      <c r="E8" s="4">
        <v>414</v>
      </c>
      <c r="F8" s="4">
        <v>338</v>
      </c>
      <c r="G8" s="4">
        <v>306</v>
      </c>
      <c r="H8" s="4">
        <v>273</v>
      </c>
      <c r="I8" s="61">
        <v>205</v>
      </c>
      <c r="J8" s="4">
        <v>222</v>
      </c>
      <c r="K8" s="4">
        <v>369</v>
      </c>
      <c r="L8" s="4">
        <v>327</v>
      </c>
      <c r="M8" s="4">
        <v>280</v>
      </c>
      <c r="N8" s="6">
        <f t="shared" si="0"/>
        <v>3992</v>
      </c>
      <c r="O8" s="4">
        <v>6833</v>
      </c>
      <c r="P8" s="59">
        <f>Table1[[#This Row],[2017]]/Table1[[#This Row],[Pop]]</f>
        <v>0.58422362066442268</v>
      </c>
    </row>
    <row r="9" spans="1:16" x14ac:dyDescent="0.25">
      <c r="A9" s="57" t="s">
        <v>17</v>
      </c>
      <c r="B9" s="4">
        <v>180</v>
      </c>
      <c r="C9" s="4">
        <v>250</v>
      </c>
      <c r="D9" s="4">
        <v>250</v>
      </c>
      <c r="E9" s="4">
        <v>302</v>
      </c>
      <c r="F9" s="4">
        <v>220</v>
      </c>
      <c r="G9" s="4">
        <v>190</v>
      </c>
      <c r="H9" s="4">
        <v>180</v>
      </c>
      <c r="I9" s="61">
        <v>150</v>
      </c>
      <c r="J9" s="4">
        <v>180</v>
      </c>
      <c r="K9" s="4">
        <v>240</v>
      </c>
      <c r="L9" s="4">
        <v>460</v>
      </c>
      <c r="M9" s="4">
        <v>340</v>
      </c>
      <c r="N9" s="6">
        <f t="shared" si="0"/>
        <v>2942</v>
      </c>
      <c r="O9" s="4">
        <v>2948</v>
      </c>
      <c r="P9" s="58">
        <f>Table1[[#This Row],[2017]]/Table1[[#This Row],[Pop]]</f>
        <v>0.99796472184531881</v>
      </c>
    </row>
    <row r="10" spans="1:16" x14ac:dyDescent="0.25">
      <c r="A10" s="4" t="s">
        <v>18</v>
      </c>
      <c r="B10" s="4">
        <v>883</v>
      </c>
      <c r="C10" s="4">
        <v>792</v>
      </c>
      <c r="D10" s="4">
        <v>792</v>
      </c>
      <c r="E10" s="4">
        <v>635</v>
      </c>
      <c r="F10" s="4">
        <v>791</v>
      </c>
      <c r="G10" s="4">
        <v>555</v>
      </c>
      <c r="H10" s="4">
        <v>568</v>
      </c>
      <c r="I10" s="4">
        <v>705</v>
      </c>
      <c r="J10" s="4">
        <v>591</v>
      </c>
      <c r="K10" s="4">
        <v>577</v>
      </c>
      <c r="L10" s="4">
        <v>790</v>
      </c>
      <c r="M10" s="4">
        <v>607</v>
      </c>
      <c r="N10" s="6">
        <f t="shared" si="0"/>
        <v>8286</v>
      </c>
      <c r="O10" s="4">
        <v>9441</v>
      </c>
      <c r="P10" s="50">
        <f>Table1[[#This Row],[2017]]/Table1[[#This Row],[Pop]]</f>
        <v>0.87766126469653638</v>
      </c>
    </row>
    <row r="11" spans="1:16" x14ac:dyDescent="0.25">
      <c r="A11" s="4" t="s">
        <v>19</v>
      </c>
      <c r="B11" s="4">
        <v>611</v>
      </c>
      <c r="C11" s="4">
        <v>643</v>
      </c>
      <c r="D11" s="4">
        <v>643</v>
      </c>
      <c r="E11" s="4">
        <v>608</v>
      </c>
      <c r="F11" s="4">
        <v>463</v>
      </c>
      <c r="G11" s="4">
        <v>542</v>
      </c>
      <c r="H11" s="4">
        <v>431</v>
      </c>
      <c r="I11" s="4">
        <v>543</v>
      </c>
      <c r="J11" s="61">
        <v>280</v>
      </c>
      <c r="K11" s="61">
        <v>362</v>
      </c>
      <c r="L11" s="4">
        <v>570</v>
      </c>
      <c r="M11" s="4">
        <v>550</v>
      </c>
      <c r="N11" s="6">
        <f t="shared" si="0"/>
        <v>6246</v>
      </c>
      <c r="O11" s="4">
        <v>7433</v>
      </c>
      <c r="P11" s="50">
        <f>Table1[[#This Row],[2017]]/Table1[[#This Row],[Pop]]</f>
        <v>0.84030674021256557</v>
      </c>
    </row>
    <row r="12" spans="1:16" x14ac:dyDescent="0.25">
      <c r="A12" s="4" t="s">
        <v>20</v>
      </c>
      <c r="B12" s="4">
        <v>544</v>
      </c>
      <c r="C12" s="4">
        <v>498</v>
      </c>
      <c r="D12" s="4">
        <v>498</v>
      </c>
      <c r="E12" s="4">
        <v>578</v>
      </c>
      <c r="F12" s="4">
        <v>487</v>
      </c>
      <c r="G12" s="4">
        <v>459</v>
      </c>
      <c r="H12" s="4">
        <v>433</v>
      </c>
      <c r="I12" s="4">
        <v>476</v>
      </c>
      <c r="J12" s="4">
        <v>416</v>
      </c>
      <c r="K12" s="61">
        <v>381</v>
      </c>
      <c r="L12" s="61">
        <v>639</v>
      </c>
      <c r="M12" s="4">
        <v>546</v>
      </c>
      <c r="N12" s="6">
        <f t="shared" si="0"/>
        <v>5955</v>
      </c>
      <c r="O12" s="4">
        <v>6113</v>
      </c>
      <c r="P12" s="50">
        <f>Table1[[#This Row],[2017]]/Table1[[#This Row],[Pop]]</f>
        <v>0.97415344348110589</v>
      </c>
    </row>
    <row r="13" spans="1:16" x14ac:dyDescent="0.25">
      <c r="A13" s="57" t="s">
        <v>21</v>
      </c>
      <c r="B13" s="61">
        <v>908</v>
      </c>
      <c r="C13" s="4">
        <v>748</v>
      </c>
      <c r="D13" s="4">
        <v>748</v>
      </c>
      <c r="E13" s="61">
        <v>992</v>
      </c>
      <c r="F13" s="61">
        <v>516</v>
      </c>
      <c r="G13" s="4">
        <v>642</v>
      </c>
      <c r="H13" s="4">
        <v>680</v>
      </c>
      <c r="I13" s="4">
        <v>667</v>
      </c>
      <c r="J13" s="61">
        <v>573</v>
      </c>
      <c r="K13" s="4">
        <v>624</v>
      </c>
      <c r="L13" s="4">
        <v>811</v>
      </c>
      <c r="M13" s="4">
        <v>642</v>
      </c>
      <c r="N13" s="6">
        <f t="shared" si="0"/>
        <v>8551</v>
      </c>
      <c r="O13" s="4">
        <v>6311</v>
      </c>
      <c r="P13" s="58">
        <f>Table1[[#This Row],[2017]]/Table1[[#This Row],[Pop]]</f>
        <v>1.3549358263349707</v>
      </c>
    </row>
    <row r="14" spans="1:16" x14ac:dyDescent="0.25">
      <c r="A14" s="57" t="s">
        <v>22</v>
      </c>
      <c r="B14" s="4">
        <v>559</v>
      </c>
      <c r="C14" s="4">
        <v>525</v>
      </c>
      <c r="D14" s="4">
        <v>525</v>
      </c>
      <c r="E14" s="4">
        <v>532</v>
      </c>
      <c r="F14" s="4">
        <v>552</v>
      </c>
      <c r="G14" s="61">
        <v>398</v>
      </c>
      <c r="H14" s="4">
        <v>497</v>
      </c>
      <c r="I14" s="4">
        <v>379</v>
      </c>
      <c r="J14" s="61">
        <v>312</v>
      </c>
      <c r="K14" s="4">
        <v>441</v>
      </c>
      <c r="L14" s="4">
        <v>447</v>
      </c>
      <c r="M14" s="4">
        <v>429</v>
      </c>
      <c r="N14" s="6">
        <f t="shared" si="0"/>
        <v>5596</v>
      </c>
      <c r="O14" s="4">
        <v>4883</v>
      </c>
      <c r="P14" s="58">
        <f>Table1[[#This Row],[2017]]/Table1[[#This Row],[Pop]]</f>
        <v>1.1460167929551506</v>
      </c>
    </row>
    <row r="15" spans="1:16" x14ac:dyDescent="0.25">
      <c r="A15" s="57" t="s">
        <v>23</v>
      </c>
      <c r="B15" s="4">
        <v>276</v>
      </c>
      <c r="C15" s="4">
        <v>204</v>
      </c>
      <c r="D15" s="4">
        <v>204</v>
      </c>
      <c r="E15" s="61">
        <v>581</v>
      </c>
      <c r="F15" s="4">
        <v>209</v>
      </c>
      <c r="G15" s="4">
        <v>253</v>
      </c>
      <c r="H15" s="4">
        <v>280</v>
      </c>
      <c r="I15" s="4">
        <v>205</v>
      </c>
      <c r="J15" s="61">
        <v>139</v>
      </c>
      <c r="K15" s="4">
        <v>246</v>
      </c>
      <c r="L15" s="4">
        <v>255</v>
      </c>
      <c r="M15" s="4">
        <v>259</v>
      </c>
      <c r="N15" s="6">
        <f t="shared" si="0"/>
        <v>3111</v>
      </c>
      <c r="O15" s="4">
        <v>3010</v>
      </c>
      <c r="P15" s="58">
        <f>Table1[[#This Row],[2017]]/Table1[[#This Row],[Pop]]</f>
        <v>1.0335548172757476</v>
      </c>
    </row>
    <row r="16" spans="1:16" x14ac:dyDescent="0.25">
      <c r="A16" s="4" t="s">
        <v>24</v>
      </c>
      <c r="B16" s="4">
        <v>503</v>
      </c>
      <c r="C16" s="4">
        <v>483</v>
      </c>
      <c r="D16" s="61">
        <v>196</v>
      </c>
      <c r="E16" s="4">
        <v>696</v>
      </c>
      <c r="F16" s="61">
        <v>275</v>
      </c>
      <c r="G16" s="61">
        <v>120</v>
      </c>
      <c r="H16" s="4">
        <v>471</v>
      </c>
      <c r="I16" s="4">
        <v>393</v>
      </c>
      <c r="J16" s="4">
        <v>329</v>
      </c>
      <c r="K16" s="4">
        <v>405</v>
      </c>
      <c r="L16" s="61">
        <v>72</v>
      </c>
      <c r="M16" s="4">
        <v>322</v>
      </c>
      <c r="N16" s="6">
        <f t="shared" si="0"/>
        <v>4265</v>
      </c>
      <c r="O16" s="4">
        <v>4278</v>
      </c>
      <c r="P16" s="50">
        <f>Table1[[#This Row],[2017]]/Table1[[#This Row],[Pop]]</f>
        <v>0.99696119682094442</v>
      </c>
    </row>
    <row r="17" spans="1:16" x14ac:dyDescent="0.25">
      <c r="A17" s="63" t="s">
        <v>25</v>
      </c>
      <c r="B17" s="4">
        <v>603</v>
      </c>
      <c r="C17" s="4">
        <v>583</v>
      </c>
      <c r="D17" s="4">
        <v>583</v>
      </c>
      <c r="E17" s="4">
        <v>509</v>
      </c>
      <c r="F17" s="4">
        <v>509</v>
      </c>
      <c r="G17" s="61">
        <v>199</v>
      </c>
      <c r="H17" s="61">
        <v>279</v>
      </c>
      <c r="I17" s="61">
        <v>296</v>
      </c>
      <c r="J17" s="4">
        <v>445</v>
      </c>
      <c r="K17" s="61">
        <v>303</v>
      </c>
      <c r="L17" s="61">
        <v>303</v>
      </c>
      <c r="M17" s="61">
        <v>319</v>
      </c>
      <c r="N17" s="6">
        <f t="shared" si="0"/>
        <v>4931</v>
      </c>
      <c r="O17" s="4">
        <v>2406</v>
      </c>
      <c r="P17" s="60">
        <f>Table1[[#This Row],[2017]]/Table1[[#This Row],[Pop]]</f>
        <v>2.0494596841230259</v>
      </c>
    </row>
    <row r="18" spans="1:16" x14ac:dyDescent="0.25">
      <c r="A18" s="57" t="s">
        <v>26</v>
      </c>
      <c r="B18" s="4">
        <v>558</v>
      </c>
      <c r="C18" s="61">
        <v>366</v>
      </c>
      <c r="D18" s="61">
        <v>366</v>
      </c>
      <c r="E18" s="61">
        <v>849</v>
      </c>
      <c r="F18" s="4">
        <v>509</v>
      </c>
      <c r="G18" s="4">
        <v>442</v>
      </c>
      <c r="H18" s="4">
        <v>420</v>
      </c>
      <c r="I18" s="4">
        <v>562</v>
      </c>
      <c r="J18" s="4">
        <v>591</v>
      </c>
      <c r="K18" s="4">
        <v>403</v>
      </c>
      <c r="L18" s="4">
        <v>620</v>
      </c>
      <c r="M18" s="4">
        <v>498</v>
      </c>
      <c r="N18" s="6">
        <f t="shared" si="0"/>
        <v>6184</v>
      </c>
      <c r="O18" s="4">
        <v>4367</v>
      </c>
      <c r="P18" s="58">
        <f>Table1[[#This Row],[2017]]/Table1[[#This Row],[Pop]]</f>
        <v>1.4160751087703229</v>
      </c>
    </row>
    <row r="19" spans="1:16" x14ac:dyDescent="0.25">
      <c r="A19" s="62" t="s">
        <v>49</v>
      </c>
      <c r="B19" s="6">
        <f>SUM(B4:B18)</f>
        <v>8441</v>
      </c>
      <c r="C19" s="6">
        <f t="shared" ref="C19:O19" si="1">SUM(C4:C18)</f>
        <v>7938</v>
      </c>
      <c r="D19" s="6">
        <f t="shared" si="1"/>
        <v>7651</v>
      </c>
      <c r="E19" s="6">
        <f t="shared" si="1"/>
        <v>9219</v>
      </c>
      <c r="F19" s="91">
        <f t="shared" si="1"/>
        <v>15697</v>
      </c>
      <c r="G19" s="6">
        <f t="shared" si="1"/>
        <v>6395</v>
      </c>
      <c r="H19" s="6">
        <f t="shared" si="1"/>
        <v>6801</v>
      </c>
      <c r="I19" s="6">
        <f t="shared" si="1"/>
        <v>6879</v>
      </c>
      <c r="J19" s="6">
        <f t="shared" si="1"/>
        <v>5504</v>
      </c>
      <c r="K19" s="6">
        <f t="shared" si="1"/>
        <v>6445</v>
      </c>
      <c r="L19" s="6">
        <f t="shared" si="1"/>
        <v>8482</v>
      </c>
      <c r="M19" s="6">
        <f t="shared" si="1"/>
        <v>7623</v>
      </c>
      <c r="N19" s="6">
        <f t="shared" si="1"/>
        <v>97075</v>
      </c>
      <c r="O19" s="6">
        <f t="shared" si="1"/>
        <v>82648</v>
      </c>
      <c r="P19" s="51">
        <f>Table1[[#This Row],[2017]]/Table1[[#This Row],[Pop]]</f>
        <v>1.1745595779692188</v>
      </c>
    </row>
  </sheetData>
  <pageMargins left="0.7" right="0.7" top="0.75" bottom="0.75" header="0.3" footer="0.3"/>
  <pageSetup scale="91" orientation="landscape" horizontalDpi="90" verticalDpi="9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showGridLines="0" topLeftCell="A69" zoomScaleNormal="100" workbookViewId="0">
      <selection activeCell="A65" sqref="A65:D65"/>
    </sheetView>
  </sheetViews>
  <sheetFormatPr defaultColWidth="8.85546875" defaultRowHeight="15" x14ac:dyDescent="0.25"/>
  <cols>
    <col min="1" max="1" width="18.42578125" customWidth="1"/>
    <col min="2" max="4" width="10.140625" customWidth="1"/>
    <col min="5" max="5" width="10.140625" style="56" customWidth="1"/>
    <col min="6" max="8" width="10.140625" customWidth="1"/>
    <col min="9" max="9" width="23.42578125" customWidth="1"/>
    <col min="10" max="10" width="8.85546875" style="67"/>
    <col min="18" max="18" width="12.140625" customWidth="1"/>
  </cols>
  <sheetData>
    <row r="1" spans="1:8" x14ac:dyDescent="0.25">
      <c r="A1" s="5"/>
    </row>
    <row r="7" spans="1:8" x14ac:dyDescent="0.25">
      <c r="A7" s="65" t="s">
        <v>53</v>
      </c>
      <c r="B7" s="14">
        <v>2011</v>
      </c>
      <c r="C7" s="14">
        <v>2012</v>
      </c>
      <c r="D7" s="14">
        <v>2013</v>
      </c>
      <c r="E7" s="85">
        <v>2014</v>
      </c>
      <c r="F7" s="14">
        <v>2015</v>
      </c>
      <c r="G7" s="14">
        <v>2016</v>
      </c>
      <c r="H7" s="15">
        <v>2017</v>
      </c>
    </row>
    <row r="8" spans="1:8" x14ac:dyDescent="0.25">
      <c r="A8" s="10" t="s">
        <v>58</v>
      </c>
      <c r="B8" s="24">
        <f>B33/B45</f>
        <v>1.0265516757161581</v>
      </c>
      <c r="C8" s="24">
        <f t="shared" ref="C8:H8" si="0">C33/C45</f>
        <v>1.0207291678921424</v>
      </c>
      <c r="D8" s="24">
        <f t="shared" si="0"/>
        <v>1.0010545803941786</v>
      </c>
      <c r="E8" s="86">
        <f t="shared" si="0"/>
        <v>0.97653874504745231</v>
      </c>
      <c r="F8" s="24">
        <f t="shared" si="0"/>
        <v>0.96024830440280495</v>
      </c>
      <c r="G8" s="24">
        <f t="shared" si="0"/>
        <v>1.050434459118327</v>
      </c>
      <c r="H8" s="25">
        <f t="shared" si="0"/>
        <v>0.97361879410175567</v>
      </c>
    </row>
    <row r="9" spans="1:8" x14ac:dyDescent="0.25">
      <c r="A9" s="10" t="s">
        <v>57</v>
      </c>
      <c r="B9" s="24">
        <f t="shared" ref="B9:H16" si="1">B34/B46</f>
        <v>0.8892544773011245</v>
      </c>
      <c r="C9" s="24">
        <f t="shared" si="1"/>
        <v>0.8766662663624355</v>
      </c>
      <c r="D9" s="24">
        <f t="shared" si="1"/>
        <v>0.90202091688291264</v>
      </c>
      <c r="E9" s="86">
        <f t="shared" si="1"/>
        <v>0.90045370655183021</v>
      </c>
      <c r="F9" s="24">
        <f t="shared" si="1"/>
        <v>0.92345414144509996</v>
      </c>
      <c r="G9" s="24">
        <f t="shared" si="1"/>
        <v>0.99987600743955363</v>
      </c>
      <c r="H9" s="26">
        <f t="shared" si="1"/>
        <v>0.97329980842911878</v>
      </c>
    </row>
    <row r="10" spans="1:8" x14ac:dyDescent="0.25">
      <c r="A10" s="10" t="s">
        <v>49</v>
      </c>
      <c r="B10" s="24">
        <f t="shared" si="1"/>
        <v>1.2107602530541013</v>
      </c>
      <c r="C10" s="24">
        <f t="shared" si="1"/>
        <v>1.2209186685145261</v>
      </c>
      <c r="D10" s="24">
        <f t="shared" si="1"/>
        <v>1.1829830099579097</v>
      </c>
      <c r="E10" s="86">
        <f t="shared" si="1"/>
        <v>1.1749221865409318</v>
      </c>
      <c r="F10" s="24">
        <f t="shared" si="1"/>
        <v>1.1489874028044087</v>
      </c>
      <c r="G10" s="24">
        <f t="shared" si="1"/>
        <v>1.144203863776053</v>
      </c>
      <c r="H10" s="25">
        <f t="shared" si="1"/>
        <v>1.1745595779692188</v>
      </c>
    </row>
    <row r="11" spans="1:8" x14ac:dyDescent="0.25">
      <c r="A11" s="10" t="s">
        <v>59</v>
      </c>
      <c r="B11" s="24">
        <f t="shared" si="1"/>
        <v>0.71985777265246798</v>
      </c>
      <c r="C11" s="24">
        <f t="shared" si="1"/>
        <v>0.72241127273598693</v>
      </c>
      <c r="D11" s="24">
        <f t="shared" si="1"/>
        <v>0.70419879017910092</v>
      </c>
      <c r="E11" s="86">
        <f t="shared" si="1"/>
        <v>0.7104484000998823</v>
      </c>
      <c r="F11" s="24">
        <f t="shared" si="1"/>
        <v>0.70844067996000237</v>
      </c>
      <c r="G11" s="24">
        <f t="shared" si="1"/>
        <v>0.75131451324723064</v>
      </c>
      <c r="H11" s="25">
        <f t="shared" si="1"/>
        <v>0.72401098136457376</v>
      </c>
    </row>
    <row r="12" spans="1:8" x14ac:dyDescent="0.25">
      <c r="A12" s="10" t="s">
        <v>55</v>
      </c>
      <c r="B12" s="24">
        <f t="shared" si="1"/>
        <v>1.1779128516837218</v>
      </c>
      <c r="C12" s="24">
        <f t="shared" si="1"/>
        <v>1.1621566215662156</v>
      </c>
      <c r="D12" s="24">
        <f t="shared" si="1"/>
        <v>1.0552922198783967</v>
      </c>
      <c r="E12" s="86">
        <f t="shared" si="1"/>
        <v>1.0033633089235026</v>
      </c>
      <c r="F12" s="24">
        <f t="shared" si="1"/>
        <v>0.97893315007464632</v>
      </c>
      <c r="G12" s="24">
        <f t="shared" si="1"/>
        <v>1.0664257848296808</v>
      </c>
      <c r="H12" s="25">
        <f t="shared" si="1"/>
        <v>1.0192544039328144</v>
      </c>
    </row>
    <row r="13" spans="1:8" x14ac:dyDescent="0.25">
      <c r="A13" s="10" t="s">
        <v>56</v>
      </c>
      <c r="B13" s="24">
        <f t="shared" si="1"/>
        <v>0.72960900883897961</v>
      </c>
      <c r="C13" s="24">
        <f t="shared" si="1"/>
        <v>0.75178445919562675</v>
      </c>
      <c r="D13" s="24">
        <f t="shared" si="1"/>
        <v>0.7964043283513168</v>
      </c>
      <c r="E13" s="86">
        <f t="shared" si="1"/>
        <v>0.80112798528450468</v>
      </c>
      <c r="F13" s="24">
        <f t="shared" si="1"/>
        <v>0.80608549391602136</v>
      </c>
      <c r="G13" s="24">
        <f t="shared" si="1"/>
        <v>0.85203660215402055</v>
      </c>
      <c r="H13" s="25">
        <f t="shared" si="1"/>
        <v>0.81592698622893967</v>
      </c>
    </row>
    <row r="14" spans="1:8" x14ac:dyDescent="0.25">
      <c r="A14" s="10" t="s">
        <v>60</v>
      </c>
      <c r="B14" s="24">
        <f t="shared" si="1"/>
        <v>0.847332070847722</v>
      </c>
      <c r="C14" s="24">
        <f t="shared" si="1"/>
        <v>0.67161615601972413</v>
      </c>
      <c r="D14" s="24">
        <f t="shared" si="1"/>
        <v>0.77082994083482603</v>
      </c>
      <c r="E14" s="86">
        <f t="shared" si="1"/>
        <v>0.96859132073496312</v>
      </c>
      <c r="F14" s="24">
        <f t="shared" si="1"/>
        <v>0.81262993762993763</v>
      </c>
      <c r="G14" s="24">
        <f t="shared" si="1"/>
        <v>0.91858011971347275</v>
      </c>
      <c r="H14" s="25">
        <f t="shared" si="1"/>
        <v>0.85279944928866458</v>
      </c>
    </row>
    <row r="15" spans="1:8" x14ac:dyDescent="0.25">
      <c r="A15" s="10" t="s">
        <v>61</v>
      </c>
      <c r="B15" s="24">
        <f t="shared" si="1"/>
        <v>0.61334025786348134</v>
      </c>
      <c r="C15" s="24">
        <f t="shared" si="1"/>
        <v>0.63902959210877097</v>
      </c>
      <c r="D15" s="24">
        <f t="shared" si="1"/>
        <v>0.67922120064899949</v>
      </c>
      <c r="E15" s="86">
        <f t="shared" si="1"/>
        <v>0.70545514908804186</v>
      </c>
      <c r="F15" s="24">
        <f t="shared" si="1"/>
        <v>0.73234101249665451</v>
      </c>
      <c r="G15" s="24">
        <f t="shared" si="1"/>
        <v>0.81626827620770048</v>
      </c>
      <c r="H15" s="25">
        <f t="shared" si="1"/>
        <v>0.74806159694175067</v>
      </c>
    </row>
    <row r="16" spans="1:8" x14ac:dyDescent="0.25">
      <c r="A16" s="18" t="s">
        <v>36</v>
      </c>
      <c r="B16" s="27">
        <f t="shared" si="1"/>
        <v>0.91094086165000665</v>
      </c>
      <c r="C16" s="27">
        <f t="shared" si="1"/>
        <v>0.90860622623289644</v>
      </c>
      <c r="D16" s="27">
        <f t="shared" si="1"/>
        <v>0.90159349019715562</v>
      </c>
      <c r="E16" s="87">
        <f t="shared" si="1"/>
        <v>0.90417593093899773</v>
      </c>
      <c r="F16" s="27">
        <f t="shared" si="1"/>
        <v>0.89260248335944192</v>
      </c>
      <c r="G16" s="27">
        <f t="shared" si="1"/>
        <v>0.95159708410306743</v>
      </c>
      <c r="H16" s="28">
        <f t="shared" si="1"/>
        <v>0.91811025727716744</v>
      </c>
    </row>
    <row r="18" spans="1:18" hidden="1" x14ac:dyDescent="0.25"/>
    <row r="19" spans="1:18" hidden="1" x14ac:dyDescent="0.25"/>
    <row r="20" spans="1:18" hidden="1" x14ac:dyDescent="0.25">
      <c r="A20" s="18" t="s">
        <v>37</v>
      </c>
      <c r="B20" s="14">
        <v>2008</v>
      </c>
      <c r="C20" s="14">
        <v>2009</v>
      </c>
      <c r="D20" s="14">
        <v>2010</v>
      </c>
      <c r="E20" s="85">
        <v>2011</v>
      </c>
      <c r="F20" s="14">
        <v>2012</v>
      </c>
      <c r="G20" s="14">
        <v>2013</v>
      </c>
      <c r="H20" s="15">
        <v>2014</v>
      </c>
    </row>
    <row r="21" spans="1:18" hidden="1" x14ac:dyDescent="0.25">
      <c r="A21" s="10" t="s">
        <v>28</v>
      </c>
      <c r="B21" s="8">
        <v>93690</v>
      </c>
      <c r="C21" s="8">
        <v>93731</v>
      </c>
      <c r="D21" s="8">
        <v>104057</v>
      </c>
      <c r="E21" s="88">
        <v>98029</v>
      </c>
      <c r="F21" s="8">
        <v>92416</v>
      </c>
      <c r="G21" s="8">
        <v>90846</v>
      </c>
      <c r="H21" s="9">
        <v>84101</v>
      </c>
    </row>
    <row r="22" spans="1:18" hidden="1" x14ac:dyDescent="0.25">
      <c r="A22" s="10" t="s">
        <v>29</v>
      </c>
      <c r="B22" s="8">
        <v>22803</v>
      </c>
      <c r="C22" s="8">
        <v>23389</v>
      </c>
      <c r="D22" s="8">
        <v>24502</v>
      </c>
      <c r="E22" s="88">
        <v>25011</v>
      </c>
      <c r="F22" s="8">
        <v>25743</v>
      </c>
      <c r="G22" s="8">
        <v>25837</v>
      </c>
      <c r="H22" s="11">
        <v>26045</v>
      </c>
    </row>
    <row r="23" spans="1:18" hidden="1" x14ac:dyDescent="0.25">
      <c r="A23" s="10" t="s">
        <v>30</v>
      </c>
      <c r="B23" s="8">
        <v>96977</v>
      </c>
      <c r="C23" s="8">
        <v>94345</v>
      </c>
      <c r="D23" s="8">
        <v>96408</v>
      </c>
      <c r="E23" s="88">
        <v>100872</v>
      </c>
      <c r="F23" s="8">
        <v>96353</v>
      </c>
      <c r="G23" s="8">
        <v>96820</v>
      </c>
      <c r="H23" s="9">
        <v>99389</v>
      </c>
    </row>
    <row r="24" spans="1:18" hidden="1" x14ac:dyDescent="0.25">
      <c r="A24" s="10" t="s">
        <v>31</v>
      </c>
      <c r="B24" s="8">
        <v>64001</v>
      </c>
      <c r="C24" s="8">
        <v>64391</v>
      </c>
      <c r="D24" s="8">
        <v>68748</v>
      </c>
      <c r="E24" s="88">
        <v>63811</v>
      </c>
      <c r="F24" s="8">
        <v>58229</v>
      </c>
      <c r="G24" s="8">
        <v>53877</v>
      </c>
      <c r="H24" s="9">
        <v>51894</v>
      </c>
    </row>
    <row r="25" spans="1:18" hidden="1" x14ac:dyDescent="0.25">
      <c r="A25" s="10" t="s">
        <v>32</v>
      </c>
      <c r="B25" s="8">
        <v>59731</v>
      </c>
      <c r="C25" s="8">
        <v>51640</v>
      </c>
      <c r="D25" s="8">
        <v>56095</v>
      </c>
      <c r="E25" s="88">
        <v>55604</v>
      </c>
      <c r="F25" s="8">
        <v>45991</v>
      </c>
      <c r="G25" s="8">
        <v>57384</v>
      </c>
      <c r="H25" s="9">
        <v>54974</v>
      </c>
    </row>
    <row r="26" spans="1:18" hidden="1" x14ac:dyDescent="0.25">
      <c r="A26" s="10" t="s">
        <v>33</v>
      </c>
      <c r="B26" s="8">
        <v>49545</v>
      </c>
      <c r="C26" s="8">
        <v>51406</v>
      </c>
      <c r="D26" s="8">
        <v>55258</v>
      </c>
      <c r="E26" s="88">
        <v>56283</v>
      </c>
      <c r="F26" s="8">
        <v>61085</v>
      </c>
      <c r="G26" s="8">
        <v>55118</v>
      </c>
      <c r="H26" s="9">
        <v>50609</v>
      </c>
    </row>
    <row r="27" spans="1:18" hidden="1" x14ac:dyDescent="0.25">
      <c r="A27" s="10" t="s">
        <v>34</v>
      </c>
      <c r="B27" s="8">
        <v>16248</v>
      </c>
      <c r="C27" s="8">
        <v>12946</v>
      </c>
      <c r="D27" s="8">
        <v>15167</v>
      </c>
      <c r="E27" s="88">
        <v>19761</v>
      </c>
      <c r="F27" s="8">
        <v>16698</v>
      </c>
      <c r="G27" s="8">
        <v>15997</v>
      </c>
      <c r="H27" s="9">
        <v>15984</v>
      </c>
    </row>
    <row r="28" spans="1:18" hidden="1" x14ac:dyDescent="0.25">
      <c r="A28" s="10" t="s">
        <v>35</v>
      </c>
      <c r="B28" s="8">
        <v>31146</v>
      </c>
      <c r="C28" s="8">
        <v>30720</v>
      </c>
      <c r="D28" s="8">
        <v>33532</v>
      </c>
      <c r="E28" s="88">
        <v>36310</v>
      </c>
      <c r="F28" s="8">
        <v>37991</v>
      </c>
      <c r="G28" s="8">
        <v>40008</v>
      </c>
      <c r="H28" s="9">
        <v>36991</v>
      </c>
    </row>
    <row r="29" spans="1:18" hidden="1" x14ac:dyDescent="0.25">
      <c r="A29" s="18" t="s">
        <v>36</v>
      </c>
      <c r="B29" s="16">
        <v>434141</v>
      </c>
      <c r="C29" s="16">
        <v>421487</v>
      </c>
      <c r="D29" s="16">
        <v>451346</v>
      </c>
      <c r="E29" s="85">
        <v>452036</v>
      </c>
      <c r="F29" s="16">
        <f>SUM(F21:F28)</f>
        <v>434506</v>
      </c>
      <c r="G29" s="16">
        <f>SUM(G21:G28)</f>
        <v>435887</v>
      </c>
      <c r="H29" s="17">
        <f>SUM(H21:H28)</f>
        <v>419987</v>
      </c>
    </row>
    <row r="30" spans="1:18" hidden="1" x14ac:dyDescent="0.25"/>
    <row r="31" spans="1:18" x14ac:dyDescent="0.25">
      <c r="I31" t="s">
        <v>75</v>
      </c>
      <c r="J31" s="14">
        <v>2011</v>
      </c>
      <c r="K31" s="14">
        <v>2012</v>
      </c>
      <c r="L31" s="14">
        <v>2013</v>
      </c>
      <c r="M31" s="14">
        <v>2014</v>
      </c>
      <c r="N31" s="14">
        <v>2015</v>
      </c>
      <c r="O31" s="14">
        <v>2016</v>
      </c>
      <c r="P31" s="15">
        <v>2017</v>
      </c>
      <c r="Q31" t="s">
        <v>74</v>
      </c>
    </row>
    <row r="32" spans="1:18" x14ac:dyDescent="0.25">
      <c r="A32" s="64" t="s">
        <v>54</v>
      </c>
      <c r="B32" s="14">
        <v>2011</v>
      </c>
      <c r="C32" s="14">
        <v>2012</v>
      </c>
      <c r="D32" s="14">
        <v>2013</v>
      </c>
      <c r="E32" s="80">
        <v>2014</v>
      </c>
      <c r="F32" s="14">
        <v>2015</v>
      </c>
      <c r="G32" s="14">
        <v>2016</v>
      </c>
      <c r="H32" s="15">
        <v>2017</v>
      </c>
      <c r="I32" s="10" t="s">
        <v>58</v>
      </c>
      <c r="J32" s="70">
        <f>(B33/B45)*100</f>
        <v>102.65516757161581</v>
      </c>
      <c r="K32" s="70">
        <f t="shared" ref="K32:O32" si="2">(C33/C45)*100</f>
        <v>102.07291678921425</v>
      </c>
      <c r="L32" s="70">
        <f t="shared" si="2"/>
        <v>100.10545803941785</v>
      </c>
      <c r="M32" s="70">
        <f t="shared" si="2"/>
        <v>97.653874504745232</v>
      </c>
      <c r="N32" s="70">
        <f t="shared" si="2"/>
        <v>96.024830440280496</v>
      </c>
      <c r="O32" s="70">
        <f t="shared" si="2"/>
        <v>105.04344591183271</v>
      </c>
      <c r="P32" s="70">
        <f>(H33/H45)*100</f>
        <v>97.361879410175561</v>
      </c>
      <c r="Q32" s="77">
        <v>83</v>
      </c>
      <c r="R32" s="89" t="s">
        <v>58</v>
      </c>
    </row>
    <row r="33" spans="1:18" x14ac:dyDescent="0.25">
      <c r="A33" s="10" t="s">
        <v>58</v>
      </c>
      <c r="B33" s="7">
        <v>87725</v>
      </c>
      <c r="C33" s="8">
        <v>86763</v>
      </c>
      <c r="D33" s="8">
        <v>85432</v>
      </c>
      <c r="E33" s="82">
        <v>84787</v>
      </c>
      <c r="F33" s="8">
        <v>83532</v>
      </c>
      <c r="G33" s="8">
        <v>79062</v>
      </c>
      <c r="H33" s="9">
        <v>74746</v>
      </c>
      <c r="I33" s="10" t="s">
        <v>57</v>
      </c>
      <c r="J33" s="67">
        <f t="shared" ref="J33:J40" si="3">(B34/B46)*100</f>
        <v>88.925447730112452</v>
      </c>
      <c r="K33" s="67">
        <f t="shared" ref="K33:K40" si="4">(C34/C46)*100</f>
        <v>87.666626636243549</v>
      </c>
      <c r="L33" s="67">
        <f t="shared" ref="L33:L40" si="5">(D34/D46)*100</f>
        <v>90.202091688291262</v>
      </c>
      <c r="M33" s="67">
        <f t="shared" ref="M33:M40" si="6">(E34/E46)*100</f>
        <v>90.045370655183021</v>
      </c>
      <c r="N33" s="67">
        <f t="shared" ref="N33:N40" si="7">(F34/F46)*100</f>
        <v>92.345414144510002</v>
      </c>
      <c r="O33" s="67">
        <f t="shared" ref="O33:P40" si="8">(G34/G46)*100</f>
        <v>99.987600743955369</v>
      </c>
      <c r="P33" s="67">
        <f t="shared" si="8"/>
        <v>97.32998084291188</v>
      </c>
      <c r="Q33">
        <v>92</v>
      </c>
      <c r="R33" s="10" t="s">
        <v>57</v>
      </c>
    </row>
    <row r="34" spans="1:18" x14ac:dyDescent="0.25">
      <c r="A34" s="10" t="s">
        <v>57</v>
      </c>
      <c r="B34" s="7">
        <v>21351</v>
      </c>
      <c r="C34" s="8">
        <v>21900</v>
      </c>
      <c r="D34" s="8">
        <v>22942</v>
      </c>
      <c r="E34" s="82">
        <v>23419</v>
      </c>
      <c r="F34" s="8">
        <v>24104</v>
      </c>
      <c r="G34" s="8">
        <v>24192</v>
      </c>
      <c r="H34" s="9">
        <v>24387</v>
      </c>
      <c r="I34" s="10" t="s">
        <v>49</v>
      </c>
      <c r="J34" s="68">
        <f t="shared" si="3"/>
        <v>121.07602530541013</v>
      </c>
      <c r="K34" s="68">
        <f t="shared" si="4"/>
        <v>122.09186685145261</v>
      </c>
      <c r="L34" s="68">
        <f t="shared" si="5"/>
        <v>118.29830099579097</v>
      </c>
      <c r="M34" s="68">
        <f t="shared" si="6"/>
        <v>117.49221865409318</v>
      </c>
      <c r="N34" s="68">
        <f t="shared" si="7"/>
        <v>114.89874028044088</v>
      </c>
      <c r="O34" s="68">
        <f t="shared" si="8"/>
        <v>114.4203863776053</v>
      </c>
      <c r="P34" s="68">
        <f t="shared" ref="P34:P40" si="9">(H35/H47)*100</f>
        <v>117.45595779692188</v>
      </c>
      <c r="Q34" s="77">
        <v>89</v>
      </c>
      <c r="R34" s="89" t="s">
        <v>49</v>
      </c>
    </row>
    <row r="35" spans="1:18" x14ac:dyDescent="0.25">
      <c r="A35" s="10" t="s">
        <v>49</v>
      </c>
      <c r="B35" s="7">
        <v>88802</v>
      </c>
      <c r="C35" s="8">
        <v>91338</v>
      </c>
      <c r="D35" s="8">
        <v>90270</v>
      </c>
      <c r="E35" s="82">
        <v>91448</v>
      </c>
      <c r="F35" s="8">
        <v>91218</v>
      </c>
      <c r="G35" s="8">
        <v>92655</v>
      </c>
      <c r="H35" s="9">
        <v>97075</v>
      </c>
      <c r="I35" s="10" t="s">
        <v>59</v>
      </c>
      <c r="J35" s="69">
        <f t="shared" si="3"/>
        <v>71.985777265246796</v>
      </c>
      <c r="K35" s="69">
        <f t="shared" si="4"/>
        <v>72.241127273598693</v>
      </c>
      <c r="L35" s="69">
        <f t="shared" si="5"/>
        <v>70.419879017910091</v>
      </c>
      <c r="M35" s="69">
        <f t="shared" si="6"/>
        <v>71.044840009988235</v>
      </c>
      <c r="N35" s="69">
        <f t="shared" si="7"/>
        <v>70.844067996000234</v>
      </c>
      <c r="O35" s="69">
        <f t="shared" si="8"/>
        <v>75.131451324723059</v>
      </c>
      <c r="P35" s="69">
        <f t="shared" si="9"/>
        <v>72.401098136457378</v>
      </c>
      <c r="Q35">
        <v>92</v>
      </c>
      <c r="R35" s="10" t="s">
        <v>59</v>
      </c>
    </row>
    <row r="36" spans="1:18" x14ac:dyDescent="0.25">
      <c r="A36" s="10" t="s">
        <v>59</v>
      </c>
      <c r="B36" s="7">
        <v>59926</v>
      </c>
      <c r="C36" s="8">
        <v>60291</v>
      </c>
      <c r="D36" s="8">
        <v>59371</v>
      </c>
      <c r="E36" s="82">
        <v>59748</v>
      </c>
      <c r="F36" s="8">
        <v>60221</v>
      </c>
      <c r="G36" s="8">
        <v>58870</v>
      </c>
      <c r="H36" s="9">
        <v>57228</v>
      </c>
      <c r="I36" s="10" t="s">
        <v>55</v>
      </c>
      <c r="J36" s="70">
        <f t="shared" si="3"/>
        <v>117.79128516837218</v>
      </c>
      <c r="K36" s="70">
        <f t="shared" si="4"/>
        <v>116.21566215662156</v>
      </c>
      <c r="L36" s="70">
        <f t="shared" si="5"/>
        <v>105.52922198783968</v>
      </c>
      <c r="M36" s="70">
        <f t="shared" si="6"/>
        <v>100.33633089235026</v>
      </c>
      <c r="N36" s="70">
        <f t="shared" si="7"/>
        <v>97.893315007464636</v>
      </c>
      <c r="O36" s="70">
        <f t="shared" si="8"/>
        <v>106.64257848296808</v>
      </c>
      <c r="P36" s="70">
        <f t="shared" si="9"/>
        <v>101.92544039328143</v>
      </c>
      <c r="Q36" s="77">
        <v>85</v>
      </c>
      <c r="R36" s="89" t="s">
        <v>55</v>
      </c>
    </row>
    <row r="37" spans="1:18" x14ac:dyDescent="0.25">
      <c r="A37" s="10" t="s">
        <v>55</v>
      </c>
      <c r="B37" s="7">
        <v>45928</v>
      </c>
      <c r="C37" s="8">
        <v>45352</v>
      </c>
      <c r="D37" s="8">
        <v>42523</v>
      </c>
      <c r="E37" s="82">
        <v>42064</v>
      </c>
      <c r="F37" s="8">
        <v>41310</v>
      </c>
      <c r="G37" s="8">
        <v>40730</v>
      </c>
      <c r="H37" s="9">
        <v>39808</v>
      </c>
      <c r="I37" s="10" t="s">
        <v>56</v>
      </c>
      <c r="J37" s="69">
        <f t="shared" si="3"/>
        <v>72.960900883897963</v>
      </c>
      <c r="K37" s="69">
        <f t="shared" si="4"/>
        <v>75.178445919562677</v>
      </c>
      <c r="L37" s="69">
        <f t="shared" si="5"/>
        <v>79.640432835131676</v>
      </c>
      <c r="M37" s="69">
        <f t="shared" si="6"/>
        <v>80.112798528450469</v>
      </c>
      <c r="N37" s="69">
        <f t="shared" si="7"/>
        <v>80.608549391602139</v>
      </c>
      <c r="O37" s="69">
        <f t="shared" si="8"/>
        <v>85.203660215402053</v>
      </c>
      <c r="P37" s="69">
        <f t="shared" si="9"/>
        <v>81.592698622893963</v>
      </c>
      <c r="Q37">
        <v>94</v>
      </c>
      <c r="R37" s="10" t="s">
        <v>56</v>
      </c>
    </row>
    <row r="38" spans="1:18" x14ac:dyDescent="0.25">
      <c r="A38" s="10" t="s">
        <v>56</v>
      </c>
      <c r="B38" s="7">
        <v>46390</v>
      </c>
      <c r="C38" s="8">
        <v>48133</v>
      </c>
      <c r="D38" s="8">
        <v>51740</v>
      </c>
      <c r="E38" s="82">
        <v>52699</v>
      </c>
      <c r="F38" s="8">
        <v>53196</v>
      </c>
      <c r="G38" s="8">
        <v>52609</v>
      </c>
      <c r="H38" s="9">
        <v>51387</v>
      </c>
      <c r="I38" s="10" t="s">
        <v>60</v>
      </c>
      <c r="J38" s="69">
        <f t="shared" si="3"/>
        <v>84.733207084772204</v>
      </c>
      <c r="K38" s="69">
        <f t="shared" si="4"/>
        <v>67.161615601972414</v>
      </c>
      <c r="L38" s="69">
        <f t="shared" si="5"/>
        <v>77.082994083482603</v>
      </c>
      <c r="M38" s="69">
        <f t="shared" si="6"/>
        <v>96.859132073496312</v>
      </c>
      <c r="N38" s="69">
        <f t="shared" si="7"/>
        <v>81.262993762993759</v>
      </c>
      <c r="O38" s="69">
        <f t="shared" si="8"/>
        <v>91.858011971347281</v>
      </c>
      <c r="P38" s="69">
        <f t="shared" si="9"/>
        <v>85.279944928866456</v>
      </c>
      <c r="Q38">
        <v>82</v>
      </c>
      <c r="R38" s="10" t="s">
        <v>60</v>
      </c>
    </row>
    <row r="39" spans="1:18" x14ac:dyDescent="0.25">
      <c r="A39" s="10" t="s">
        <v>60</v>
      </c>
      <c r="B39" s="7">
        <v>15213</v>
      </c>
      <c r="C39" s="8">
        <v>12122</v>
      </c>
      <c r="D39" s="8">
        <v>14201</v>
      </c>
      <c r="E39" s="82">
        <v>18503</v>
      </c>
      <c r="F39" s="8">
        <v>15635</v>
      </c>
      <c r="G39" s="8">
        <v>14978</v>
      </c>
      <c r="H39" s="9">
        <v>14866</v>
      </c>
      <c r="I39" s="10" t="s">
        <v>61</v>
      </c>
      <c r="J39" s="69">
        <f t="shared" si="3"/>
        <v>61.334025786348136</v>
      </c>
      <c r="K39" s="69">
        <f t="shared" si="4"/>
        <v>63.9029592108771</v>
      </c>
      <c r="L39" s="69">
        <f t="shared" si="5"/>
        <v>67.922120064899943</v>
      </c>
      <c r="M39" s="69">
        <f t="shared" si="6"/>
        <v>70.545514908804179</v>
      </c>
      <c r="N39" s="69">
        <f t="shared" si="7"/>
        <v>73.234101249665457</v>
      </c>
      <c r="O39" s="69">
        <f t="shared" si="8"/>
        <v>81.626827620770044</v>
      </c>
      <c r="P39" s="69">
        <f t="shared" si="9"/>
        <v>74.806159694175065</v>
      </c>
      <c r="Q39">
        <v>92</v>
      </c>
      <c r="R39" s="10" t="s">
        <v>61</v>
      </c>
    </row>
    <row r="40" spans="1:18" x14ac:dyDescent="0.25">
      <c r="A40" s="10" t="s">
        <v>61</v>
      </c>
      <c r="B40" s="7">
        <v>27163</v>
      </c>
      <c r="C40" s="8">
        <v>28764</v>
      </c>
      <c r="D40" s="8">
        <v>31397</v>
      </c>
      <c r="E40" s="82">
        <v>33998</v>
      </c>
      <c r="F40" s="8">
        <v>35572</v>
      </c>
      <c r="G40" s="8">
        <v>37461</v>
      </c>
      <c r="H40" s="9">
        <v>34636</v>
      </c>
      <c r="I40" s="10" t="s">
        <v>73</v>
      </c>
      <c r="J40" s="67">
        <f t="shared" si="3"/>
        <v>91.094086165000661</v>
      </c>
      <c r="K40" s="67">
        <f t="shared" si="4"/>
        <v>90.860622623289643</v>
      </c>
      <c r="L40" s="67">
        <f t="shared" si="5"/>
        <v>90.159349019715563</v>
      </c>
      <c r="M40" s="67">
        <f t="shared" si="6"/>
        <v>90.417593093899768</v>
      </c>
      <c r="N40" s="67">
        <f t="shared" si="7"/>
        <v>89.260248335944198</v>
      </c>
      <c r="O40" s="67">
        <f t="shared" si="8"/>
        <v>95.159708410306749</v>
      </c>
      <c r="P40" s="67">
        <f t="shared" si="9"/>
        <v>91.811025727716739</v>
      </c>
      <c r="Q40">
        <v>89</v>
      </c>
      <c r="R40" s="10" t="s">
        <v>73</v>
      </c>
    </row>
    <row r="41" spans="1:18" x14ac:dyDescent="0.25">
      <c r="A41" s="13" t="s">
        <v>36</v>
      </c>
      <c r="B41" s="19">
        <f>SUM(B33:B40)</f>
        <v>392498</v>
      </c>
      <c r="C41" s="16">
        <f t="shared" ref="C41:H41" si="10">SUM(C33:C40)</f>
        <v>394663</v>
      </c>
      <c r="D41" s="16">
        <f t="shared" si="10"/>
        <v>397876</v>
      </c>
      <c r="E41" s="81">
        <f t="shared" si="10"/>
        <v>406666</v>
      </c>
      <c r="F41" s="16">
        <f t="shared" si="10"/>
        <v>404788</v>
      </c>
      <c r="G41" s="16">
        <f t="shared" si="10"/>
        <v>400557</v>
      </c>
      <c r="H41" s="20">
        <f t="shared" si="10"/>
        <v>394133</v>
      </c>
    </row>
    <row r="42" spans="1:18" hidden="1" x14ac:dyDescent="0.25"/>
    <row r="44" spans="1:18" x14ac:dyDescent="0.25">
      <c r="A44" s="66" t="s">
        <v>38</v>
      </c>
      <c r="B44" s="14">
        <v>2011</v>
      </c>
      <c r="C44" s="14">
        <v>2012</v>
      </c>
      <c r="D44" s="14">
        <v>2013</v>
      </c>
      <c r="E44" s="80">
        <v>2014</v>
      </c>
      <c r="F44" s="14">
        <v>2015</v>
      </c>
      <c r="G44" s="14">
        <v>2016</v>
      </c>
      <c r="H44" s="15">
        <v>2017</v>
      </c>
    </row>
    <row r="45" spans="1:18" x14ac:dyDescent="0.25">
      <c r="A45" s="10" t="s">
        <v>58</v>
      </c>
      <c r="B45" s="12">
        <v>85456</v>
      </c>
      <c r="C45" s="12">
        <v>85001</v>
      </c>
      <c r="D45" s="12">
        <v>85342</v>
      </c>
      <c r="E45" s="83">
        <v>86824</v>
      </c>
      <c r="F45" s="12">
        <v>86990</v>
      </c>
      <c r="G45" s="12">
        <v>75266</v>
      </c>
      <c r="H45" s="21">
        <f>G45*1.02</f>
        <v>76771.320000000007</v>
      </c>
    </row>
    <row r="46" spans="1:18" x14ac:dyDescent="0.25">
      <c r="A46" s="10" t="s">
        <v>57</v>
      </c>
      <c r="B46" s="12">
        <v>24010</v>
      </c>
      <c r="C46" s="12">
        <v>24981</v>
      </c>
      <c r="D46" s="12">
        <v>25434</v>
      </c>
      <c r="E46" s="83">
        <v>26008</v>
      </c>
      <c r="F46" s="12">
        <v>26102</v>
      </c>
      <c r="G46" s="12">
        <v>24195</v>
      </c>
      <c r="H46" s="21">
        <v>25056</v>
      </c>
    </row>
    <row r="47" spans="1:18" x14ac:dyDescent="0.25">
      <c r="A47" s="10" t="s">
        <v>49</v>
      </c>
      <c r="B47" s="12">
        <v>73344</v>
      </c>
      <c r="C47" s="12">
        <f>B47*1.02</f>
        <v>74810.880000000005</v>
      </c>
      <c r="D47" s="12">
        <f t="shared" ref="D47:G47" si="11">C47*1.02</f>
        <v>76307.097600000008</v>
      </c>
      <c r="E47" s="83">
        <f t="shared" si="11"/>
        <v>77833.239552000014</v>
      </c>
      <c r="F47" s="12">
        <f t="shared" si="11"/>
        <v>79389.90434304002</v>
      </c>
      <c r="G47" s="12">
        <f t="shared" si="11"/>
        <v>80977.702429900819</v>
      </c>
      <c r="H47" s="21">
        <v>82648</v>
      </c>
    </row>
    <row r="48" spans="1:18" x14ac:dyDescent="0.25">
      <c r="A48" s="10" t="s">
        <v>59</v>
      </c>
      <c r="B48" s="12">
        <v>83247</v>
      </c>
      <c r="C48" s="12">
        <v>83458</v>
      </c>
      <c r="D48" s="12">
        <v>84310</v>
      </c>
      <c r="E48" s="83">
        <v>84099</v>
      </c>
      <c r="F48" s="12">
        <v>85005</v>
      </c>
      <c r="G48" s="12">
        <v>78356</v>
      </c>
      <c r="H48" s="21">
        <v>79043</v>
      </c>
    </row>
    <row r="49" spans="1:8" x14ac:dyDescent="0.25">
      <c r="A49" s="10" t="s">
        <v>55</v>
      </c>
      <c r="B49" s="12">
        <v>38991</v>
      </c>
      <c r="C49" s="12">
        <v>39024</v>
      </c>
      <c r="D49" s="12">
        <v>40295</v>
      </c>
      <c r="E49" s="83">
        <v>41923</v>
      </c>
      <c r="F49" s="12">
        <v>42199</v>
      </c>
      <c r="G49" s="12">
        <v>38193</v>
      </c>
      <c r="H49" s="21">
        <v>39056</v>
      </c>
    </row>
    <row r="50" spans="1:8" x14ac:dyDescent="0.25">
      <c r="A50" s="10" t="s">
        <v>56</v>
      </c>
      <c r="B50" s="12">
        <v>63582</v>
      </c>
      <c r="C50" s="12">
        <v>64025</v>
      </c>
      <c r="D50" s="12">
        <v>64967</v>
      </c>
      <c r="E50" s="83">
        <v>65781</v>
      </c>
      <c r="F50" s="12">
        <v>65993</v>
      </c>
      <c r="G50" s="12">
        <v>61745</v>
      </c>
      <c r="H50" s="21">
        <f>G50*1.02</f>
        <v>62979.9</v>
      </c>
    </row>
    <row r="51" spans="1:8" x14ac:dyDescent="0.25">
      <c r="A51" s="10" t="s">
        <v>60</v>
      </c>
      <c r="B51" s="12">
        <v>17954</v>
      </c>
      <c r="C51" s="12">
        <v>18049</v>
      </c>
      <c r="D51" s="12">
        <v>18423</v>
      </c>
      <c r="E51" s="83">
        <v>19103</v>
      </c>
      <c r="F51" s="12">
        <v>19240</v>
      </c>
      <c r="G51" s="12">
        <v>16305.599999999999</v>
      </c>
      <c r="H51" s="21">
        <v>17432</v>
      </c>
    </row>
    <row r="52" spans="1:8" x14ac:dyDescent="0.25">
      <c r="A52" s="10" t="s">
        <v>61</v>
      </c>
      <c r="B52" s="12">
        <v>44287</v>
      </c>
      <c r="C52" s="12">
        <v>45012</v>
      </c>
      <c r="D52" s="12">
        <v>46225</v>
      </c>
      <c r="E52" s="83">
        <v>48193</v>
      </c>
      <c r="F52" s="12">
        <v>48573</v>
      </c>
      <c r="G52" s="12">
        <v>45893</v>
      </c>
      <c r="H52" s="21">
        <v>46301</v>
      </c>
    </row>
    <row r="53" spans="1:8" x14ac:dyDescent="0.25">
      <c r="A53" s="18" t="s">
        <v>36</v>
      </c>
      <c r="B53" s="22">
        <f>SUM(B45:B52)</f>
        <v>430871</v>
      </c>
      <c r="C53" s="22">
        <f t="shared" ref="C53:H53" si="12">SUM(C45:C52)</f>
        <v>434360.88</v>
      </c>
      <c r="D53" s="22">
        <f t="shared" si="12"/>
        <v>441303.09759999998</v>
      </c>
      <c r="E53" s="84">
        <f t="shared" si="12"/>
        <v>449764.23955200001</v>
      </c>
      <c r="F53" s="22">
        <f t="shared" si="12"/>
        <v>453491.90434304002</v>
      </c>
      <c r="G53" s="22">
        <f t="shared" si="12"/>
        <v>420931.3024299008</v>
      </c>
      <c r="H53" s="23">
        <f t="shared" si="12"/>
        <v>429287.22000000003</v>
      </c>
    </row>
    <row r="61" spans="1:8" x14ac:dyDescent="0.25">
      <c r="A61" s="36" t="s">
        <v>62</v>
      </c>
      <c r="B61" s="36"/>
      <c r="C61" s="100" t="s">
        <v>39</v>
      </c>
      <c r="D61" s="101"/>
      <c r="E61" s="56" t="s">
        <v>82</v>
      </c>
    </row>
    <row r="62" spans="1:8" x14ac:dyDescent="0.25">
      <c r="A62" s="37" t="s">
        <v>50</v>
      </c>
      <c r="B62" s="43" t="s">
        <v>42</v>
      </c>
      <c r="C62" s="38" t="s">
        <v>41</v>
      </c>
      <c r="D62" s="38" t="s">
        <v>40</v>
      </c>
    </row>
    <row r="63" spans="1:8" x14ac:dyDescent="0.25">
      <c r="A63" s="89" t="s">
        <v>58</v>
      </c>
      <c r="B63" s="90">
        <v>0.83099999999999996</v>
      </c>
      <c r="C63" s="35">
        <f>B63*(1-F63)</f>
        <v>0.83099999999999996</v>
      </c>
      <c r="D63" s="40">
        <f>B63*(1+F63)</f>
        <v>0.83099999999999996</v>
      </c>
      <c r="E63" s="56">
        <f>100%-B63</f>
        <v>0.16900000000000004</v>
      </c>
    </row>
    <row r="64" spans="1:8" x14ac:dyDescent="0.25">
      <c r="A64" s="10" t="s">
        <v>57</v>
      </c>
      <c r="B64" s="45">
        <v>0.92500000000000004</v>
      </c>
      <c r="C64" s="35">
        <f t="shared" ref="C64:C71" si="13">B64*(1-F64)</f>
        <v>0.92500000000000004</v>
      </c>
      <c r="D64" s="40">
        <f t="shared" ref="D64:D71" si="14">B64*(1+F64)</f>
        <v>0.92500000000000004</v>
      </c>
      <c r="E64" s="56">
        <f t="shared" ref="E64:E71" si="15">100%-B64</f>
        <v>7.4999999999999956E-2</v>
      </c>
    </row>
    <row r="65" spans="1:5" x14ac:dyDescent="0.25">
      <c r="A65" s="89" t="s">
        <v>49</v>
      </c>
      <c r="B65" s="90">
        <v>0.89</v>
      </c>
      <c r="C65" s="102">
        <f t="shared" si="13"/>
        <v>0.89</v>
      </c>
      <c r="D65" s="103">
        <f t="shared" si="14"/>
        <v>0.89</v>
      </c>
      <c r="E65" s="56">
        <f t="shared" si="15"/>
        <v>0.10999999999999999</v>
      </c>
    </row>
    <row r="66" spans="1:5" x14ac:dyDescent="0.25">
      <c r="A66" s="10" t="s">
        <v>59</v>
      </c>
      <c r="B66" s="45">
        <v>0.91900000000000004</v>
      </c>
      <c r="C66" s="35">
        <f t="shared" si="13"/>
        <v>0.91900000000000004</v>
      </c>
      <c r="D66" s="40">
        <v>1</v>
      </c>
      <c r="E66" s="56">
        <f t="shared" si="15"/>
        <v>8.0999999999999961E-2</v>
      </c>
    </row>
    <row r="67" spans="1:5" x14ac:dyDescent="0.25">
      <c r="A67" s="89" t="s">
        <v>55</v>
      </c>
      <c r="B67" s="90">
        <v>0.84599999999999997</v>
      </c>
      <c r="C67" s="35">
        <f t="shared" si="13"/>
        <v>0.84599999999999997</v>
      </c>
      <c r="D67" s="40">
        <f t="shared" si="14"/>
        <v>0.84599999999999997</v>
      </c>
      <c r="E67" s="56">
        <f t="shared" si="15"/>
        <v>0.15400000000000003</v>
      </c>
    </row>
    <row r="68" spans="1:5" x14ac:dyDescent="0.25">
      <c r="A68" s="10" t="s">
        <v>56</v>
      </c>
      <c r="B68" s="45">
        <v>0.93600000000000005</v>
      </c>
      <c r="C68" s="35">
        <f t="shared" si="13"/>
        <v>0.93600000000000005</v>
      </c>
      <c r="D68" s="40">
        <v>1</v>
      </c>
      <c r="E68" s="56">
        <f t="shared" si="15"/>
        <v>6.3999999999999946E-2</v>
      </c>
    </row>
    <row r="69" spans="1:5" x14ac:dyDescent="0.25">
      <c r="A69" s="89" t="s">
        <v>60</v>
      </c>
      <c r="B69" s="90">
        <v>0.82099999999999995</v>
      </c>
      <c r="C69" s="35">
        <f t="shared" si="13"/>
        <v>0.82099999999999995</v>
      </c>
      <c r="D69" s="40">
        <f t="shared" si="14"/>
        <v>0.82099999999999995</v>
      </c>
      <c r="E69" s="56">
        <f t="shared" si="15"/>
        <v>0.17900000000000005</v>
      </c>
    </row>
    <row r="70" spans="1:5" x14ac:dyDescent="0.25">
      <c r="A70" s="10" t="s">
        <v>61</v>
      </c>
      <c r="B70" s="45">
        <v>0.92400000000000004</v>
      </c>
      <c r="C70" s="35">
        <f t="shared" si="13"/>
        <v>0.92400000000000004</v>
      </c>
      <c r="D70" s="40">
        <v>1</v>
      </c>
      <c r="E70" s="56">
        <f t="shared" si="15"/>
        <v>7.5999999999999956E-2</v>
      </c>
    </row>
    <row r="71" spans="1:5" x14ac:dyDescent="0.25">
      <c r="A71" s="39" t="s">
        <v>36</v>
      </c>
      <c r="B71" s="44">
        <v>0.89200000000000002</v>
      </c>
      <c r="C71" s="41">
        <f t="shared" si="13"/>
        <v>0.89200000000000002</v>
      </c>
      <c r="D71" s="42">
        <f t="shared" si="14"/>
        <v>0.89200000000000002</v>
      </c>
      <c r="E71" s="56">
        <f t="shared" si="15"/>
        <v>0.10799999999999998</v>
      </c>
    </row>
    <row r="73" spans="1:5" x14ac:dyDescent="0.25">
      <c r="A73" s="78" t="s">
        <v>83</v>
      </c>
      <c r="C73" s="79">
        <v>429429</v>
      </c>
      <c r="D73" s="67">
        <f>A75*C73/100</f>
        <v>47237.19</v>
      </c>
      <c r="E73" s="56" t="s">
        <v>84</v>
      </c>
    </row>
    <row r="75" spans="1:5" x14ac:dyDescent="0.25">
      <c r="A75">
        <v>11</v>
      </c>
    </row>
  </sheetData>
  <mergeCells count="1">
    <mergeCell ref="C61:D61"/>
  </mergeCells>
  <pageMargins left="0.7" right="0.7" top="0.75" bottom="0.75" header="0.3" footer="0.3"/>
  <pageSetup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>
      <selection activeCell="D20" sqref="D20"/>
    </sheetView>
  </sheetViews>
  <sheetFormatPr defaultColWidth="8.85546875" defaultRowHeight="15" x14ac:dyDescent="0.25"/>
  <cols>
    <col min="1" max="1" width="32.85546875" customWidth="1"/>
    <col min="2" max="2" width="11.7109375" bestFit="1" customWidth="1"/>
    <col min="3" max="4" width="12" customWidth="1"/>
    <col min="6" max="6" width="9.140625" customWidth="1"/>
  </cols>
  <sheetData>
    <row r="1" spans="1:11" x14ac:dyDescent="0.25">
      <c r="A1" s="5" t="s">
        <v>43</v>
      </c>
    </row>
    <row r="2" spans="1:11" x14ac:dyDescent="0.25">
      <c r="A2" t="s">
        <v>44</v>
      </c>
    </row>
    <row r="3" spans="1:11" x14ac:dyDescent="0.25">
      <c r="A3" t="s">
        <v>45</v>
      </c>
    </row>
    <row r="4" spans="1:11" x14ac:dyDescent="0.25">
      <c r="A4" t="s">
        <v>46</v>
      </c>
    </row>
    <row r="6" spans="1:11" x14ac:dyDescent="0.25">
      <c r="A6" s="36" t="s">
        <v>62</v>
      </c>
      <c r="B6" s="36"/>
      <c r="C6" s="100" t="s">
        <v>39</v>
      </c>
      <c r="D6" s="101"/>
    </row>
    <row r="7" spans="1:11" x14ac:dyDescent="0.25">
      <c r="A7" s="37" t="s">
        <v>50</v>
      </c>
      <c r="B7" s="43" t="s">
        <v>42</v>
      </c>
      <c r="C7" s="38" t="s">
        <v>41</v>
      </c>
      <c r="D7" s="38" t="s">
        <v>40</v>
      </c>
      <c r="E7" s="30"/>
      <c r="F7" s="30"/>
      <c r="G7" s="30"/>
      <c r="H7" s="30"/>
      <c r="I7" s="30"/>
      <c r="J7" s="30"/>
      <c r="K7" s="30"/>
    </row>
    <row r="8" spans="1:11" x14ac:dyDescent="0.25">
      <c r="A8" s="10" t="s">
        <v>58</v>
      </c>
      <c r="B8" s="45">
        <v>0.83099999999999996</v>
      </c>
      <c r="C8" s="35">
        <f>B8*(1-F8)</f>
        <v>0.75620999999999994</v>
      </c>
      <c r="D8" s="40">
        <f>B8*(1+F8)</f>
        <v>0.90578999999999998</v>
      </c>
      <c r="E8" s="29"/>
      <c r="F8" s="46">
        <v>0.09</v>
      </c>
      <c r="G8" s="32"/>
      <c r="H8" s="31"/>
      <c r="I8" s="32"/>
      <c r="J8" s="31"/>
      <c r="K8" s="33"/>
    </row>
    <row r="9" spans="1:11" ht="15.75" x14ac:dyDescent="0.25">
      <c r="A9" s="10" t="s">
        <v>57</v>
      </c>
      <c r="B9" s="45">
        <v>0.92500000000000004</v>
      </c>
      <c r="C9" s="35">
        <f t="shared" ref="C9:C16" si="0">B9*(1-F9)</f>
        <v>0.86949999999999994</v>
      </c>
      <c r="D9" s="40">
        <f t="shared" ref="D9:D16" si="1">B9*(1+F9)</f>
        <v>0.98050000000000015</v>
      </c>
      <c r="E9" s="47"/>
      <c r="F9" s="46">
        <v>0.06</v>
      </c>
      <c r="G9" s="32"/>
      <c r="H9" s="31"/>
      <c r="I9" s="32"/>
      <c r="J9" s="31"/>
      <c r="K9" s="33"/>
    </row>
    <row r="10" spans="1:11" x14ac:dyDescent="0.25">
      <c r="A10" s="10" t="s">
        <v>49</v>
      </c>
      <c r="B10" s="45">
        <v>0.89</v>
      </c>
      <c r="C10" s="35">
        <f t="shared" si="0"/>
        <v>0.80100000000000005</v>
      </c>
      <c r="D10" s="40">
        <f t="shared" si="1"/>
        <v>0.97900000000000009</v>
      </c>
      <c r="E10" s="32"/>
      <c r="F10" s="46">
        <v>0.1</v>
      </c>
      <c r="G10" s="32"/>
      <c r="H10" s="31"/>
      <c r="I10" s="32"/>
      <c r="J10" s="31"/>
      <c r="K10" s="33"/>
    </row>
    <row r="11" spans="1:11" x14ac:dyDescent="0.25">
      <c r="A11" s="10" t="s">
        <v>59</v>
      </c>
      <c r="B11" s="45">
        <v>0.91900000000000004</v>
      </c>
      <c r="C11" s="35">
        <f t="shared" si="0"/>
        <v>0.78115000000000001</v>
      </c>
      <c r="D11" s="40">
        <v>1</v>
      </c>
      <c r="E11" s="32"/>
      <c r="F11" s="46">
        <v>0.15</v>
      </c>
      <c r="G11" s="32"/>
      <c r="H11" s="31"/>
      <c r="I11" s="32"/>
      <c r="J11" s="31"/>
      <c r="K11" s="33"/>
    </row>
    <row r="12" spans="1:11" x14ac:dyDescent="0.25">
      <c r="A12" s="10" t="s">
        <v>55</v>
      </c>
      <c r="B12" s="45">
        <v>0.84599999999999997</v>
      </c>
      <c r="C12" s="35">
        <f t="shared" si="0"/>
        <v>0.77832000000000001</v>
      </c>
      <c r="D12" s="40">
        <f t="shared" si="1"/>
        <v>0.91368000000000005</v>
      </c>
      <c r="E12" s="32"/>
      <c r="F12" s="46">
        <v>0.08</v>
      </c>
      <c r="G12" s="32"/>
      <c r="H12" s="31"/>
      <c r="I12" s="32"/>
      <c r="J12" s="31"/>
      <c r="K12" s="33"/>
    </row>
    <row r="13" spans="1:11" x14ac:dyDescent="0.25">
      <c r="A13" s="10" t="s">
        <v>56</v>
      </c>
      <c r="B13" s="45">
        <v>0.93600000000000005</v>
      </c>
      <c r="C13" s="35">
        <f t="shared" si="0"/>
        <v>0.85176000000000007</v>
      </c>
      <c r="D13" s="40">
        <v>1</v>
      </c>
      <c r="E13" s="32"/>
      <c r="F13" s="46">
        <v>0.09</v>
      </c>
      <c r="G13" s="32"/>
      <c r="H13" s="31"/>
      <c r="I13" s="32"/>
      <c r="J13" s="31"/>
      <c r="K13" s="33"/>
    </row>
    <row r="14" spans="1:11" x14ac:dyDescent="0.25">
      <c r="A14" s="10" t="s">
        <v>60</v>
      </c>
      <c r="B14" s="45">
        <v>0.82099999999999995</v>
      </c>
      <c r="C14" s="35">
        <f t="shared" si="0"/>
        <v>0.73068999999999995</v>
      </c>
      <c r="D14" s="40">
        <f t="shared" si="1"/>
        <v>0.91131000000000006</v>
      </c>
      <c r="E14" s="32"/>
      <c r="F14" s="46">
        <v>0.11</v>
      </c>
      <c r="G14" s="32"/>
      <c r="H14" s="31"/>
      <c r="I14" s="32"/>
      <c r="J14" s="31"/>
      <c r="K14" s="33"/>
    </row>
    <row r="15" spans="1:11" x14ac:dyDescent="0.25">
      <c r="A15" s="10" t="s">
        <v>61</v>
      </c>
      <c r="B15" s="45">
        <v>0.92400000000000004</v>
      </c>
      <c r="C15" s="35">
        <f t="shared" si="0"/>
        <v>0.81312000000000006</v>
      </c>
      <c r="D15" s="40">
        <v>1</v>
      </c>
      <c r="E15" s="32"/>
      <c r="F15" s="46">
        <v>0.12</v>
      </c>
      <c r="G15" s="32"/>
      <c r="H15" s="31"/>
      <c r="I15" s="32"/>
      <c r="J15" s="31"/>
      <c r="K15" s="33"/>
    </row>
    <row r="16" spans="1:11" x14ac:dyDescent="0.25">
      <c r="A16" s="39" t="s">
        <v>36</v>
      </c>
      <c r="B16" s="44">
        <v>0.89200000000000002</v>
      </c>
      <c r="C16" s="41">
        <f t="shared" si="0"/>
        <v>0.86524000000000001</v>
      </c>
      <c r="D16" s="42">
        <f t="shared" si="1"/>
        <v>0.91876000000000002</v>
      </c>
      <c r="E16" s="31"/>
      <c r="F16" s="46">
        <v>0.03</v>
      </c>
      <c r="G16" s="31"/>
      <c r="H16" s="31"/>
      <c r="I16" s="31"/>
      <c r="J16" s="31"/>
      <c r="K16" s="34"/>
    </row>
    <row r="18" spans="1:5" x14ac:dyDescent="0.25">
      <c r="C18" t="s">
        <v>88</v>
      </c>
    </row>
    <row r="19" spans="1:5" x14ac:dyDescent="0.25">
      <c r="A19" t="s">
        <v>91</v>
      </c>
      <c r="B19" s="79">
        <v>25000000</v>
      </c>
      <c r="C19">
        <v>100</v>
      </c>
    </row>
    <row r="20" spans="1:5" x14ac:dyDescent="0.25">
      <c r="A20" t="s">
        <v>92</v>
      </c>
      <c r="B20" s="79">
        <v>429429</v>
      </c>
      <c r="C20" s="92">
        <f>B20*100/B19</f>
        <v>1.717716</v>
      </c>
    </row>
    <row r="22" spans="1:5" x14ac:dyDescent="0.25">
      <c r="A22" s="77" t="s">
        <v>90</v>
      </c>
      <c r="B22" s="93">
        <f>A23*B19/100</f>
        <v>4750000</v>
      </c>
      <c r="C22" s="93">
        <f>C20*B22/100</f>
        <v>81591.509999999995</v>
      </c>
      <c r="D22" s="77" t="s">
        <v>89</v>
      </c>
      <c r="E22" s="77"/>
    </row>
    <row r="23" spans="1:5" x14ac:dyDescent="0.25">
      <c r="A23">
        <v>19</v>
      </c>
    </row>
  </sheetData>
  <mergeCells count="1">
    <mergeCell ref="C6:D6"/>
  </mergeCells>
  <conditionalFormatting sqref="E8">
    <cfRule type="cellIs" dxfId="3" priority="3" operator="equal">
      <formula>"✓"</formula>
    </cfRule>
    <cfRule type="cellIs" dxfId="2" priority="4" operator="equal">
      <formula>"X"</formula>
    </cfRule>
  </conditionalFormatting>
  <conditionalFormatting sqref="E9">
    <cfRule type="cellIs" dxfId="1" priority="1" operator="equal">
      <formula>"✓"</formula>
    </cfRule>
    <cfRule type="cellIs" dxfId="0" priority="2" operator="equal">
      <formula>"X"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Measles cases</vt:lpstr>
      <vt:lpstr>Data cleaning</vt:lpstr>
      <vt:lpstr>Trend analysis </vt:lpstr>
      <vt:lpstr>Triangulation</vt:lpstr>
      <vt:lpstr>'Trend analysis '!Print_Area</vt:lpstr>
    </vt:vector>
  </TitlesOfParts>
  <Company>WHO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GREVENDONK, Jan Peter Kamiel</dc:creator>
  <cp:lastModifiedBy>hwt0</cp:lastModifiedBy>
  <dcterms:created xsi:type="dcterms:W3CDTF">2016-11-01T03:18:04Z</dcterms:created>
  <dcterms:modified xsi:type="dcterms:W3CDTF">2018-10-31T20:38:01Z</dcterms:modified>
</cp:coreProperties>
</file>